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2" windowWidth="17174" windowHeight="6882"/>
  </bookViews>
  <sheets>
    <sheet name="Biathlon" sheetId="1" r:id="rId1"/>
    <sheet name="Age Calc" sheetId="3" r:id="rId2"/>
    <sheet name="Sheet1" sheetId="4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2" i="1" l="1"/>
  <c r="Q192" i="1" s="1"/>
  <c r="S192" i="1"/>
  <c r="T192" i="1"/>
  <c r="U192" i="1"/>
  <c r="U175" i="1" l="1"/>
  <c r="M175" i="1" s="1"/>
  <c r="S175" i="1"/>
  <c r="T175" i="1" s="1"/>
  <c r="P175" i="1"/>
  <c r="Q175" i="1" s="1"/>
  <c r="S126" i="1"/>
  <c r="T126" i="1" s="1"/>
  <c r="L126" i="1" s="1"/>
  <c r="S127" i="1"/>
  <c r="T127" i="1" s="1"/>
  <c r="L127" i="1" s="1"/>
  <c r="S128" i="1"/>
  <c r="T128" i="1" s="1"/>
  <c r="L128" i="1" s="1"/>
  <c r="S129" i="1"/>
  <c r="T129" i="1" s="1"/>
  <c r="L129" i="1" s="1"/>
  <c r="U189" i="1"/>
  <c r="M189" i="1" s="1"/>
  <c r="S189" i="1"/>
  <c r="T189" i="1" s="1"/>
  <c r="P189" i="1"/>
  <c r="Q189" i="1" s="1"/>
  <c r="S113" i="1"/>
  <c r="P113" i="1"/>
  <c r="Q113" i="1" s="1"/>
  <c r="S69" i="1"/>
  <c r="T69" i="1" s="1"/>
  <c r="S70" i="1"/>
  <c r="T70" i="1" s="1"/>
  <c r="S71" i="1"/>
  <c r="L71" i="1" s="1"/>
  <c r="P69" i="1"/>
  <c r="Q69" i="1" s="1"/>
  <c r="P70" i="1"/>
  <c r="P71" i="1"/>
  <c r="Q71" i="1" s="1"/>
  <c r="S8" i="1"/>
  <c r="T8" i="1" s="1"/>
  <c r="P8" i="1"/>
  <c r="Q8" i="1" s="1"/>
  <c r="L175" i="1" l="1"/>
  <c r="I175" i="1"/>
  <c r="L69" i="1"/>
  <c r="T113" i="1"/>
  <c r="I71" i="1"/>
  <c r="T71" i="1"/>
  <c r="Q70" i="1"/>
  <c r="I69" i="1" s="1"/>
  <c r="S174" i="1"/>
  <c r="T174" i="1" s="1"/>
  <c r="P174" i="1"/>
  <c r="Q174" i="1" s="1"/>
  <c r="S112" i="1"/>
  <c r="T112" i="1" s="1"/>
  <c r="P112" i="1"/>
  <c r="S99" i="1"/>
  <c r="P99" i="1"/>
  <c r="N175" i="1" l="1"/>
  <c r="Q99" i="1"/>
  <c r="T99" i="1"/>
  <c r="Q112" i="1"/>
  <c r="S122" i="1"/>
  <c r="T122" i="1" s="1"/>
  <c r="P122" i="1"/>
  <c r="Q122" i="1" s="1"/>
  <c r="P59" i="1"/>
  <c r="P43" i="1"/>
  <c r="Q43" i="1" s="1"/>
  <c r="S43" i="1"/>
  <c r="T43" i="1" s="1"/>
  <c r="S33" i="1"/>
  <c r="T33" i="1" s="1"/>
  <c r="U173" i="1"/>
  <c r="M173" i="1" s="1"/>
  <c r="S173" i="1"/>
  <c r="P173" i="1"/>
  <c r="S134" i="1"/>
  <c r="T134" i="1" s="1"/>
  <c r="S135" i="1"/>
  <c r="T135" i="1" s="1"/>
  <c r="S136" i="1"/>
  <c r="T136" i="1" s="1"/>
  <c r="S137" i="1"/>
  <c r="T137" i="1" s="1"/>
  <c r="P134" i="1"/>
  <c r="Q134" i="1" s="1"/>
  <c r="P135" i="1"/>
  <c r="P136" i="1"/>
  <c r="Q136" i="1" s="1"/>
  <c r="P137" i="1"/>
  <c r="P128" i="1"/>
  <c r="Q128" i="1" s="1"/>
  <c r="P129" i="1"/>
  <c r="S80" i="1"/>
  <c r="T80" i="1" s="1"/>
  <c r="S81" i="1"/>
  <c r="T81" i="1" s="1"/>
  <c r="S82" i="1"/>
  <c r="S83" i="1"/>
  <c r="T83" i="1" s="1"/>
  <c r="P80" i="1"/>
  <c r="Q80" i="1" s="1"/>
  <c r="P81" i="1"/>
  <c r="Q81" i="1" s="1"/>
  <c r="P82" i="1"/>
  <c r="P83" i="1"/>
  <c r="Q83" i="1" s="1"/>
  <c r="T173" i="1" l="1"/>
  <c r="L173" i="1" s="1"/>
  <c r="Q59" i="1"/>
  <c r="I59" i="1"/>
  <c r="Q173" i="1"/>
  <c r="I173" i="1" s="1"/>
  <c r="L137" i="1"/>
  <c r="Q137" i="1"/>
  <c r="I137" i="1" s="1"/>
  <c r="L134" i="1"/>
  <c r="Q135" i="1"/>
  <c r="I134" i="1" s="1"/>
  <c r="Q82" i="1"/>
  <c r="Q129" i="1"/>
  <c r="T82" i="1"/>
  <c r="P55" i="1"/>
  <c r="P56" i="1"/>
  <c r="P57" i="1"/>
  <c r="P58" i="1"/>
  <c r="P25" i="1"/>
  <c r="I25" i="1" s="1"/>
  <c r="S25" i="1"/>
  <c r="L25" i="1" s="1"/>
  <c r="S15" i="1"/>
  <c r="T15" i="1" s="1"/>
  <c r="P15" i="1"/>
  <c r="I15" i="1" s="1"/>
  <c r="N173" i="1" l="1"/>
  <c r="N137" i="1"/>
  <c r="N134" i="1"/>
  <c r="Q58" i="1"/>
  <c r="Q57" i="1"/>
  <c r="Q56" i="1"/>
  <c r="Q55" i="1"/>
  <c r="N25" i="1"/>
  <c r="Q25" i="1"/>
  <c r="T25" i="1"/>
  <c r="Q15" i="1"/>
  <c r="L15" i="1"/>
  <c r="N15" i="1" s="1"/>
  <c r="S12" i="1" l="1"/>
  <c r="T12" i="1" s="1"/>
  <c r="S13" i="1"/>
  <c r="T13" i="1" s="1"/>
  <c r="P12" i="1"/>
  <c r="P13" i="1"/>
  <c r="Q12" i="1" l="1"/>
  <c r="I8" i="1" s="1"/>
  <c r="L8" i="1"/>
  <c r="Q13" i="1"/>
  <c r="P51" i="1"/>
  <c r="P52" i="1"/>
  <c r="P53" i="1"/>
  <c r="P54" i="1"/>
  <c r="Q51" i="1" l="1"/>
  <c r="I55" i="1" s="1"/>
  <c r="Q54" i="1"/>
  <c r="Q53" i="1"/>
  <c r="I58" i="1" s="1"/>
  <c r="Q52" i="1"/>
  <c r="I56" i="1" s="1"/>
  <c r="N8" i="1"/>
  <c r="S10" i="1"/>
  <c r="T10" i="1" s="1"/>
  <c r="S11" i="1"/>
  <c r="P10" i="1"/>
  <c r="Q10" i="1" s="1"/>
  <c r="I12" i="1" s="1"/>
  <c r="P11" i="1"/>
  <c r="Q11" i="1" s="1"/>
  <c r="I52" i="1" l="1"/>
  <c r="T11" i="1"/>
  <c r="L11" i="1" s="1"/>
  <c r="I11" i="1"/>
  <c r="L12" i="1"/>
  <c r="N12" i="1" s="1"/>
  <c r="S59" i="1"/>
  <c r="S58" i="1"/>
  <c r="S57" i="1"/>
  <c r="S56" i="1"/>
  <c r="S55" i="1"/>
  <c r="S54" i="1"/>
  <c r="S53" i="1"/>
  <c r="S52" i="1"/>
  <c r="S51" i="1"/>
  <c r="N11" i="1" l="1"/>
  <c r="T51" i="1"/>
  <c r="T55" i="1"/>
  <c r="T57" i="1"/>
  <c r="T52" i="1"/>
  <c r="L52" i="1" s="1"/>
  <c r="T58" i="1"/>
  <c r="T53" i="1"/>
  <c r="T59" i="1"/>
  <c r="L59" i="1"/>
  <c r="N59" i="1" s="1"/>
  <c r="T54" i="1"/>
  <c r="T56" i="1"/>
  <c r="S67" i="1"/>
  <c r="T67" i="1" s="1"/>
  <c r="S68" i="1"/>
  <c r="T68" i="1" s="1"/>
  <c r="P66" i="1"/>
  <c r="Q66" i="1" s="1"/>
  <c r="P67" i="1"/>
  <c r="P68" i="1"/>
  <c r="L58" i="1" l="1"/>
  <c r="N58" i="1" s="1"/>
  <c r="L55" i="1"/>
  <c r="N55" i="1" s="1"/>
  <c r="L56" i="1"/>
  <c r="N56" i="1" s="1"/>
  <c r="I66" i="1"/>
  <c r="Q68" i="1"/>
  <c r="Q67" i="1"/>
  <c r="I67" i="1" s="1"/>
  <c r="P127" i="1"/>
  <c r="P126" i="1"/>
  <c r="S108" i="1"/>
  <c r="P108" i="1"/>
  <c r="S111" i="1"/>
  <c r="S110" i="1"/>
  <c r="S109" i="1"/>
  <c r="P111" i="1"/>
  <c r="P110" i="1"/>
  <c r="P109" i="1"/>
  <c r="Q109" i="1" s="1"/>
  <c r="P97" i="1"/>
  <c r="Q97" i="1" s="1"/>
  <c r="P98" i="1"/>
  <c r="S97" i="1"/>
  <c r="T97" i="1" s="1"/>
  <c r="S98" i="1"/>
  <c r="T98" i="1" s="1"/>
  <c r="P96" i="1"/>
  <c r="P95" i="1"/>
  <c r="Q95" i="1" s="1"/>
  <c r="S94" i="1"/>
  <c r="T94" i="1" s="1"/>
  <c r="S95" i="1"/>
  <c r="T95" i="1" s="1"/>
  <c r="S96" i="1"/>
  <c r="P94" i="1"/>
  <c r="Q94" i="1" s="1"/>
  <c r="P93" i="1"/>
  <c r="P92" i="1"/>
  <c r="P91" i="1"/>
  <c r="P90" i="1"/>
  <c r="P89" i="1"/>
  <c r="P88" i="1"/>
  <c r="P87" i="1"/>
  <c r="N69" i="1"/>
  <c r="N71" i="1"/>
  <c r="P33" i="1"/>
  <c r="Q33" i="1" s="1"/>
  <c r="Q126" i="1" l="1"/>
  <c r="I129" i="1" s="1"/>
  <c r="N129" i="1" s="1"/>
  <c r="Q127" i="1"/>
  <c r="I128" i="1" s="1"/>
  <c r="N128" i="1" s="1"/>
  <c r="Q111" i="1"/>
  <c r="I111" i="1" s="1"/>
  <c r="T110" i="1"/>
  <c r="L110" i="1" s="1"/>
  <c r="Q110" i="1"/>
  <c r="I110" i="1" s="1"/>
  <c r="T111" i="1"/>
  <c r="L111" i="1" s="1"/>
  <c r="T96" i="1"/>
  <c r="T108" i="1"/>
  <c r="L112" i="1" s="1"/>
  <c r="T109" i="1"/>
  <c r="Q96" i="1"/>
  <c r="I99" i="1" s="1"/>
  <c r="L97" i="1"/>
  <c r="L98" i="1"/>
  <c r="Q108" i="1"/>
  <c r="I112" i="1" s="1"/>
  <c r="Q98" i="1"/>
  <c r="I97" i="1" s="1"/>
  <c r="I127" i="1" l="1"/>
  <c r="N127" i="1" s="1"/>
  <c r="I98" i="1"/>
  <c r="N98" i="1" s="1"/>
  <c r="N112" i="1"/>
  <c r="I126" i="1"/>
  <c r="N126" i="1" s="1"/>
  <c r="N110" i="1"/>
  <c r="N111" i="1"/>
  <c r="N97" i="1"/>
  <c r="I136" i="1"/>
  <c r="L136" i="1"/>
  <c r="I122" i="1"/>
  <c r="L122" i="1"/>
  <c r="I109" i="1"/>
  <c r="L109" i="1"/>
  <c r="I95" i="1"/>
  <c r="L95" i="1"/>
  <c r="I96" i="1"/>
  <c r="L96" i="1"/>
  <c r="L99" i="1"/>
  <c r="I83" i="1"/>
  <c r="L83" i="1"/>
  <c r="I81" i="1"/>
  <c r="L81" i="1"/>
  <c r="L67" i="1"/>
  <c r="I43" i="1"/>
  <c r="L43" i="1"/>
  <c r="I33" i="1"/>
  <c r="L33" i="1"/>
  <c r="N136" i="1" l="1"/>
  <c r="N96" i="1"/>
  <c r="N95" i="1"/>
  <c r="N99" i="1"/>
  <c r="N52" i="1"/>
  <c r="N67" i="1"/>
  <c r="N83" i="1"/>
  <c r="N109" i="1"/>
  <c r="N122" i="1"/>
  <c r="N33" i="1"/>
  <c r="N43" i="1"/>
  <c r="N81" i="1"/>
  <c r="D191" i="1" l="1"/>
  <c r="D187" i="1"/>
  <c r="D184" i="1"/>
  <c r="D180" i="1"/>
  <c r="D177" i="1"/>
  <c r="D167" i="1"/>
  <c r="D164" i="1"/>
  <c r="D160" i="1"/>
  <c r="D154" i="1"/>
  <c r="D150" i="1"/>
  <c r="D144" i="1"/>
  <c r="D139" i="1"/>
  <c r="D131" i="1"/>
  <c r="D124" i="1"/>
  <c r="D115" i="1"/>
  <c r="D102" i="1"/>
  <c r="D86" i="1"/>
  <c r="D73" i="1"/>
  <c r="D61" i="1"/>
  <c r="D45" i="1"/>
  <c r="D35" i="1"/>
  <c r="D27" i="1"/>
  <c r="D17" i="1"/>
  <c r="S142" i="1" l="1"/>
  <c r="T142" i="1" s="1"/>
  <c r="P142" i="1"/>
  <c r="Q142" i="1" s="1"/>
  <c r="S141" i="1"/>
  <c r="T141" i="1" s="1"/>
  <c r="P141" i="1"/>
  <c r="Q141" i="1" s="1"/>
  <c r="S42" i="1"/>
  <c r="T42" i="1" s="1"/>
  <c r="P42" i="1"/>
  <c r="Q42" i="1" s="1"/>
  <c r="S41" i="1"/>
  <c r="T41" i="1" s="1"/>
  <c r="P41" i="1"/>
  <c r="Q41" i="1" s="1"/>
  <c r="S40" i="1"/>
  <c r="T40" i="1" s="1"/>
  <c r="P40" i="1"/>
  <c r="Q40" i="1" s="1"/>
  <c r="S39" i="1"/>
  <c r="T39" i="1" s="1"/>
  <c r="P39" i="1"/>
  <c r="Q39" i="1" s="1"/>
  <c r="S38" i="1"/>
  <c r="T38" i="1" s="1"/>
  <c r="P38" i="1"/>
  <c r="Q38" i="1" s="1"/>
  <c r="S37" i="1"/>
  <c r="T37" i="1" s="1"/>
  <c r="P37" i="1"/>
  <c r="Q37" i="1" s="1"/>
  <c r="U193" i="1" l="1"/>
  <c r="M193" i="1" s="1"/>
  <c r="S193" i="1"/>
  <c r="T193" i="1" s="1"/>
  <c r="P193" i="1"/>
  <c r="Q193" i="1" s="1"/>
  <c r="M192" i="1"/>
  <c r="U188" i="1"/>
  <c r="M188" i="1" s="1"/>
  <c r="S188" i="1"/>
  <c r="T188" i="1" s="1"/>
  <c r="P188" i="1"/>
  <c r="Q188" i="1" s="1"/>
  <c r="U185" i="1"/>
  <c r="M185" i="1" s="1"/>
  <c r="S185" i="1"/>
  <c r="T185" i="1" s="1"/>
  <c r="P185" i="1"/>
  <c r="Q185" i="1" s="1"/>
  <c r="U182" i="1"/>
  <c r="M182" i="1" s="1"/>
  <c r="S182" i="1"/>
  <c r="T182" i="1" s="1"/>
  <c r="P182" i="1"/>
  <c r="Q182" i="1" s="1"/>
  <c r="U181" i="1"/>
  <c r="M181" i="1" s="1"/>
  <c r="S181" i="1"/>
  <c r="T181" i="1" s="1"/>
  <c r="P181" i="1"/>
  <c r="Q181" i="1" s="1"/>
  <c r="U178" i="1"/>
  <c r="M178" i="1" s="1"/>
  <c r="S178" i="1"/>
  <c r="T178" i="1" s="1"/>
  <c r="P178" i="1"/>
  <c r="Q178" i="1" s="1"/>
  <c r="U174" i="1"/>
  <c r="U172" i="1"/>
  <c r="S172" i="1"/>
  <c r="T172" i="1" s="1"/>
  <c r="P172" i="1"/>
  <c r="Q172" i="1" s="1"/>
  <c r="U171" i="1"/>
  <c r="M174" i="1" s="1"/>
  <c r="S171" i="1"/>
  <c r="T171" i="1" s="1"/>
  <c r="P171" i="1"/>
  <c r="Q171" i="1" s="1"/>
  <c r="U170" i="1"/>
  <c r="S170" i="1"/>
  <c r="T170" i="1" s="1"/>
  <c r="P170" i="1"/>
  <c r="Q170" i="1" s="1"/>
  <c r="U169" i="1"/>
  <c r="S169" i="1"/>
  <c r="T169" i="1" s="1"/>
  <c r="P169" i="1"/>
  <c r="Q169" i="1" s="1"/>
  <c r="U168" i="1"/>
  <c r="M172" i="1" s="1"/>
  <c r="S168" i="1"/>
  <c r="P168" i="1"/>
  <c r="U165" i="1"/>
  <c r="M165" i="1" s="1"/>
  <c r="S165" i="1"/>
  <c r="T165" i="1" s="1"/>
  <c r="P165" i="1"/>
  <c r="Q165" i="1" s="1"/>
  <c r="U162" i="1"/>
  <c r="M162" i="1" s="1"/>
  <c r="S162" i="1"/>
  <c r="T162" i="1" s="1"/>
  <c r="P162" i="1"/>
  <c r="Q162" i="1" s="1"/>
  <c r="U161" i="1"/>
  <c r="M161" i="1" s="1"/>
  <c r="S161" i="1"/>
  <c r="T161" i="1" s="1"/>
  <c r="P161" i="1"/>
  <c r="Q161" i="1" s="1"/>
  <c r="S158" i="1"/>
  <c r="T158" i="1" s="1"/>
  <c r="P158" i="1"/>
  <c r="Q158" i="1" s="1"/>
  <c r="S157" i="1"/>
  <c r="T157" i="1" s="1"/>
  <c r="P157" i="1"/>
  <c r="Q157" i="1" s="1"/>
  <c r="S156" i="1"/>
  <c r="T156" i="1" s="1"/>
  <c r="P156" i="1"/>
  <c r="Q156" i="1" s="1"/>
  <c r="S152" i="1"/>
  <c r="T152" i="1" s="1"/>
  <c r="P152" i="1"/>
  <c r="Q152" i="1" s="1"/>
  <c r="S148" i="1"/>
  <c r="T148" i="1" s="1"/>
  <c r="P148" i="1"/>
  <c r="Q148" i="1" s="1"/>
  <c r="S147" i="1"/>
  <c r="T147" i="1" s="1"/>
  <c r="P147" i="1"/>
  <c r="S146" i="1"/>
  <c r="T146" i="1" s="1"/>
  <c r="P146" i="1"/>
  <c r="Q146" i="1" s="1"/>
  <c r="S133" i="1"/>
  <c r="T133" i="1" s="1"/>
  <c r="P133" i="1"/>
  <c r="S132" i="1"/>
  <c r="T132" i="1" s="1"/>
  <c r="P132" i="1"/>
  <c r="Q132" i="1" s="1"/>
  <c r="S125" i="1"/>
  <c r="T125" i="1" s="1"/>
  <c r="P125" i="1"/>
  <c r="Q125" i="1" s="1"/>
  <c r="S121" i="1"/>
  <c r="T121" i="1" s="1"/>
  <c r="P121" i="1"/>
  <c r="Q121" i="1" s="1"/>
  <c r="S120" i="1"/>
  <c r="T120" i="1" s="1"/>
  <c r="P120" i="1"/>
  <c r="Q120" i="1" s="1"/>
  <c r="S119" i="1"/>
  <c r="T119" i="1" s="1"/>
  <c r="P119" i="1"/>
  <c r="S118" i="1"/>
  <c r="T118" i="1" s="1"/>
  <c r="P118" i="1"/>
  <c r="Q118" i="1" s="1"/>
  <c r="S117" i="1"/>
  <c r="T117" i="1" s="1"/>
  <c r="P117" i="1"/>
  <c r="Q117" i="1" s="1"/>
  <c r="S107" i="1"/>
  <c r="T107" i="1" s="1"/>
  <c r="P107" i="1"/>
  <c r="Q107" i="1" s="1"/>
  <c r="S106" i="1"/>
  <c r="T106" i="1" s="1"/>
  <c r="P106" i="1"/>
  <c r="Q106" i="1" s="1"/>
  <c r="S105" i="1"/>
  <c r="P105" i="1"/>
  <c r="S104" i="1"/>
  <c r="T104" i="1" s="1"/>
  <c r="P104" i="1"/>
  <c r="Q104" i="1" s="1"/>
  <c r="S93" i="1"/>
  <c r="T93" i="1" s="1"/>
  <c r="Q93" i="1"/>
  <c r="S92" i="1"/>
  <c r="T92" i="1" s="1"/>
  <c r="Q92" i="1"/>
  <c r="S91" i="1"/>
  <c r="T91" i="1" s="1"/>
  <c r="Q91" i="1"/>
  <c r="S90" i="1"/>
  <c r="T90" i="1" s="1"/>
  <c r="Q90" i="1"/>
  <c r="S89" i="1"/>
  <c r="T89" i="1" s="1"/>
  <c r="Q89" i="1"/>
  <c r="S88" i="1"/>
  <c r="Q88" i="1"/>
  <c r="I88" i="1" s="1"/>
  <c r="S79" i="1"/>
  <c r="T79" i="1" s="1"/>
  <c r="P79" i="1"/>
  <c r="Q79" i="1" s="1"/>
  <c r="S78" i="1"/>
  <c r="P78" i="1"/>
  <c r="S77" i="1"/>
  <c r="P77" i="1"/>
  <c r="S76" i="1"/>
  <c r="T76" i="1" s="1"/>
  <c r="P76" i="1"/>
  <c r="Q76" i="1" s="1"/>
  <c r="S75" i="1"/>
  <c r="T75" i="1" s="1"/>
  <c r="P75" i="1"/>
  <c r="Q75" i="1" s="1"/>
  <c r="S66" i="1"/>
  <c r="S65" i="1"/>
  <c r="T65" i="1" s="1"/>
  <c r="P65" i="1"/>
  <c r="Q65" i="1" s="1"/>
  <c r="S64" i="1"/>
  <c r="T64" i="1" s="1"/>
  <c r="P64" i="1"/>
  <c r="Q64" i="1" s="1"/>
  <c r="S63" i="1"/>
  <c r="P63" i="1"/>
  <c r="S50" i="1"/>
  <c r="P50" i="1"/>
  <c r="S49" i="1"/>
  <c r="P49" i="1"/>
  <c r="S48" i="1"/>
  <c r="P48" i="1"/>
  <c r="S47" i="1"/>
  <c r="T47" i="1" s="1"/>
  <c r="P47" i="1"/>
  <c r="Q47" i="1" s="1"/>
  <c r="L42" i="1"/>
  <c r="L41" i="1"/>
  <c r="L38" i="1"/>
  <c r="L39" i="1"/>
  <c r="L37" i="1"/>
  <c r="S31" i="1"/>
  <c r="T31" i="1" s="1"/>
  <c r="P31" i="1"/>
  <c r="Q31" i="1" s="1"/>
  <c r="S30" i="1"/>
  <c r="T30" i="1" s="1"/>
  <c r="P30" i="1"/>
  <c r="Q30" i="1" s="1"/>
  <c r="S29" i="1"/>
  <c r="T29" i="1" s="1"/>
  <c r="P29" i="1"/>
  <c r="Q29" i="1" s="1"/>
  <c r="S28" i="1"/>
  <c r="T28" i="1" s="1"/>
  <c r="P28" i="1"/>
  <c r="Q28" i="1" s="1"/>
  <c r="M169" i="1" l="1"/>
  <c r="M168" i="1"/>
  <c r="M171" i="1"/>
  <c r="M170" i="1"/>
  <c r="Q133" i="1"/>
  <c r="I133" i="1" s="1"/>
  <c r="L133" i="1"/>
  <c r="Q105" i="1"/>
  <c r="I105" i="1" s="1"/>
  <c r="T105" i="1"/>
  <c r="L105" i="1" s="1"/>
  <c r="Q77" i="1"/>
  <c r="I77" i="1" s="1"/>
  <c r="Q78" i="1"/>
  <c r="I78" i="1" s="1"/>
  <c r="T78" i="1"/>
  <c r="L78" i="1" s="1"/>
  <c r="T77" i="1"/>
  <c r="L77" i="1" s="1"/>
  <c r="T88" i="1"/>
  <c r="L88" i="1" s="1"/>
  <c r="N88" i="1" s="1"/>
  <c r="T49" i="1"/>
  <c r="Q48" i="1"/>
  <c r="I48" i="1" s="1"/>
  <c r="T48" i="1"/>
  <c r="T50" i="1"/>
  <c r="L51" i="1" s="1"/>
  <c r="Q49" i="1"/>
  <c r="I49" i="1" s="1"/>
  <c r="T66" i="1"/>
  <c r="L66" i="1" s="1"/>
  <c r="N66" i="1" s="1"/>
  <c r="T63" i="1"/>
  <c r="L63" i="1" s="1"/>
  <c r="Q63" i="1"/>
  <c r="Q119" i="1"/>
  <c r="I119" i="1" s="1"/>
  <c r="Q168" i="1"/>
  <c r="I172" i="1" s="1"/>
  <c r="Q50" i="1"/>
  <c r="I54" i="1" s="1"/>
  <c r="T168" i="1"/>
  <c r="L172" i="1"/>
  <c r="Q147" i="1"/>
  <c r="L47" i="1"/>
  <c r="L53" i="1"/>
  <c r="L68" i="1"/>
  <c r="L31" i="1"/>
  <c r="L57" i="1"/>
  <c r="L28" i="1"/>
  <c r="L54" i="1"/>
  <c r="L70" i="1"/>
  <c r="L29" i="1"/>
  <c r="L49" i="1" l="1"/>
  <c r="N77" i="1"/>
  <c r="L48" i="1"/>
  <c r="N48" i="1" s="1"/>
  <c r="N105" i="1"/>
  <c r="N133" i="1"/>
  <c r="I50" i="1"/>
  <c r="L50" i="1"/>
  <c r="N78" i="1"/>
  <c r="N49" i="1"/>
  <c r="I51" i="1"/>
  <c r="N51" i="1" s="1"/>
  <c r="E6" i="3"/>
  <c r="N50" i="1" l="1"/>
  <c r="L193" i="1"/>
  <c r="L192" i="1"/>
  <c r="I181" i="1"/>
  <c r="L178" i="1"/>
  <c r="L170" i="1"/>
  <c r="L174" i="1"/>
  <c r="L168" i="1"/>
  <c r="L162" i="1"/>
  <c r="L157" i="1"/>
  <c r="L156" i="1"/>
  <c r="S155" i="1"/>
  <c r="T155" i="1" s="1"/>
  <c r="P155" i="1"/>
  <c r="S151" i="1"/>
  <c r="T151" i="1" s="1"/>
  <c r="P151" i="1"/>
  <c r="S145" i="1"/>
  <c r="T145" i="1" s="1"/>
  <c r="P145" i="1"/>
  <c r="S140" i="1"/>
  <c r="T140" i="1" s="1"/>
  <c r="P140" i="1"/>
  <c r="L135" i="1"/>
  <c r="L125" i="1"/>
  <c r="L119" i="1"/>
  <c r="L118" i="1"/>
  <c r="L117" i="1"/>
  <c r="S116" i="1"/>
  <c r="P116" i="1"/>
  <c r="L106" i="1"/>
  <c r="L113" i="1"/>
  <c r="S103" i="1"/>
  <c r="P103" i="1"/>
  <c r="L91" i="1"/>
  <c r="L90" i="1"/>
  <c r="L92" i="1"/>
  <c r="S87" i="1"/>
  <c r="T87" i="1" s="1"/>
  <c r="L82" i="1"/>
  <c r="L76" i="1"/>
  <c r="I80" i="1"/>
  <c r="S74" i="1"/>
  <c r="T74" i="1" s="1"/>
  <c r="P74" i="1"/>
  <c r="S62" i="1"/>
  <c r="P62" i="1"/>
  <c r="I53" i="1"/>
  <c r="N53" i="1" s="1"/>
  <c r="S46" i="1"/>
  <c r="P46" i="1"/>
  <c r="I38" i="1"/>
  <c r="N38" i="1" s="1"/>
  <c r="S36" i="1"/>
  <c r="P36" i="1"/>
  <c r="S32" i="1"/>
  <c r="L32" i="1" s="1"/>
  <c r="P32" i="1"/>
  <c r="S24" i="1"/>
  <c r="P24" i="1"/>
  <c r="S23" i="1"/>
  <c r="P23" i="1"/>
  <c r="S22" i="1"/>
  <c r="P22" i="1"/>
  <c r="S21" i="1"/>
  <c r="P21" i="1"/>
  <c r="S20" i="1"/>
  <c r="P20" i="1"/>
  <c r="S19" i="1"/>
  <c r="P19" i="1"/>
  <c r="S18" i="1"/>
  <c r="P18" i="1"/>
  <c r="S9" i="1"/>
  <c r="T9" i="1" s="1"/>
  <c r="P9" i="1"/>
  <c r="S14" i="1"/>
  <c r="L14" i="1" s="1"/>
  <c r="P14" i="1"/>
  <c r="T20" i="1" l="1"/>
  <c r="T24" i="1"/>
  <c r="L24" i="1" s="1"/>
  <c r="T18" i="1"/>
  <c r="L18" i="1" s="1"/>
  <c r="T19" i="1"/>
  <c r="T21" i="1"/>
  <c r="T14" i="1"/>
  <c r="L10" i="1" s="1"/>
  <c r="L13" i="1"/>
  <c r="L9" i="1"/>
  <c r="L151" i="1"/>
  <c r="L74" i="1"/>
  <c r="Q62" i="1"/>
  <c r="I65" i="1" s="1"/>
  <c r="L87" i="1"/>
  <c r="Q103" i="1"/>
  <c r="I104" i="1" s="1"/>
  <c r="T116" i="1"/>
  <c r="L116" i="1" s="1"/>
  <c r="L140" i="1"/>
  <c r="L146" i="1"/>
  <c r="T22" i="1"/>
  <c r="T32" i="1"/>
  <c r="L30" i="1" s="1"/>
  <c r="Q140" i="1"/>
  <c r="I140" i="1" s="1"/>
  <c r="Q145" i="1"/>
  <c r="I146" i="1" s="1"/>
  <c r="Q14" i="1"/>
  <c r="I10" i="1" s="1"/>
  <c r="Q21" i="1"/>
  <c r="I118" i="1"/>
  <c r="N118" i="1" s="1"/>
  <c r="I168" i="1"/>
  <c r="N168" i="1" s="1"/>
  <c r="I39" i="1"/>
  <c r="N39" i="1" s="1"/>
  <c r="L94" i="1"/>
  <c r="L145" i="1"/>
  <c r="L158" i="1"/>
  <c r="L165" i="1"/>
  <c r="L185" i="1"/>
  <c r="I192" i="1"/>
  <c r="N192" i="1" s="1"/>
  <c r="Q74" i="1"/>
  <c r="I74" i="1" s="1"/>
  <c r="T103" i="1"/>
  <c r="L104" i="1" s="1"/>
  <c r="I90" i="1"/>
  <c r="N90" i="1" s="1"/>
  <c r="I107" i="1"/>
  <c r="I161" i="1"/>
  <c r="I170" i="1"/>
  <c r="N170" i="1" s="1"/>
  <c r="Q18" i="1"/>
  <c r="L75" i="1"/>
  <c r="Q87" i="1"/>
  <c r="I87" i="1" s="1"/>
  <c r="L108" i="1"/>
  <c r="I178" i="1"/>
  <c r="N178" i="1" s="1"/>
  <c r="L79" i="1"/>
  <c r="L132" i="1"/>
  <c r="L181" i="1"/>
  <c r="N181" i="1" s="1"/>
  <c r="I89" i="1"/>
  <c r="I113" i="1"/>
  <c r="N113" i="1" s="1"/>
  <c r="I141" i="1"/>
  <c r="I157" i="1"/>
  <c r="N157" i="1" s="1"/>
  <c r="L182" i="1"/>
  <c r="Q20" i="1"/>
  <c r="I31" i="1"/>
  <c r="N31" i="1" s="1"/>
  <c r="Q32" i="1"/>
  <c r="I30" i="1" s="1"/>
  <c r="T46" i="1"/>
  <c r="L46" i="1" s="1"/>
  <c r="I57" i="1"/>
  <c r="N57" i="1" s="1"/>
  <c r="T62" i="1"/>
  <c r="L65" i="1" s="1"/>
  <c r="I70" i="1"/>
  <c r="N70" i="1" s="1"/>
  <c r="L121" i="1"/>
  <c r="I193" i="1"/>
  <c r="N193" i="1" s="1"/>
  <c r="Q9" i="1"/>
  <c r="I13" i="1" s="1"/>
  <c r="I28" i="1"/>
  <c r="N28" i="1" s="1"/>
  <c r="Q36" i="1"/>
  <c r="I40" i="1" s="1"/>
  <c r="I68" i="1"/>
  <c r="N68" i="1" s="1"/>
  <c r="I63" i="1"/>
  <c r="N63" i="1" s="1"/>
  <c r="I82" i="1"/>
  <c r="N82" i="1" s="1"/>
  <c r="Q116" i="1"/>
  <c r="I116" i="1" s="1"/>
  <c r="L141" i="1"/>
  <c r="L147" i="1"/>
  <c r="L148" i="1"/>
  <c r="L171" i="1"/>
  <c r="I93" i="1"/>
  <c r="I106" i="1"/>
  <c r="N106" i="1" s="1"/>
  <c r="N119" i="1"/>
  <c r="I120" i="1"/>
  <c r="I135" i="1"/>
  <c r="N135" i="1" s="1"/>
  <c r="I147" i="1"/>
  <c r="I158" i="1"/>
  <c r="I162" i="1"/>
  <c r="N162" i="1" s="1"/>
  <c r="I169" i="1"/>
  <c r="L189" i="1"/>
  <c r="Q19" i="1"/>
  <c r="Q22" i="1"/>
  <c r="Q23" i="1"/>
  <c r="Q24" i="1"/>
  <c r="I29" i="1"/>
  <c r="N29" i="1" s="1"/>
  <c r="I41" i="1"/>
  <c r="N41" i="1" s="1"/>
  <c r="N54" i="1"/>
  <c r="I64" i="1"/>
  <c r="L80" i="1"/>
  <c r="N80" i="1" s="1"/>
  <c r="I76" i="1"/>
  <c r="N76" i="1" s="1"/>
  <c r="L89" i="1"/>
  <c r="L93" i="1"/>
  <c r="L107" i="1"/>
  <c r="L120" i="1"/>
  <c r="L142" i="1"/>
  <c r="I91" i="1"/>
  <c r="N91" i="1" s="1"/>
  <c r="I121" i="1"/>
  <c r="I142" i="1"/>
  <c r="I152" i="1"/>
  <c r="I165" i="1"/>
  <c r="I171" i="1"/>
  <c r="I189" i="1"/>
  <c r="I37" i="1"/>
  <c r="N37" i="1" s="1"/>
  <c r="I42" i="1"/>
  <c r="N42" i="1" s="1"/>
  <c r="Q46" i="1"/>
  <c r="I46" i="1" s="1"/>
  <c r="I47" i="1"/>
  <c r="N47" i="1" s="1"/>
  <c r="I75" i="1"/>
  <c r="I79" i="1"/>
  <c r="Q155" i="1"/>
  <c r="I155" i="1" s="1"/>
  <c r="I185" i="1"/>
  <c r="I92" i="1"/>
  <c r="N92" i="1" s="1"/>
  <c r="I94" i="1"/>
  <c r="I108" i="1"/>
  <c r="I117" i="1"/>
  <c r="N117" i="1" s="1"/>
  <c r="I125" i="1"/>
  <c r="N125" i="1" s="1"/>
  <c r="I132" i="1"/>
  <c r="I148" i="1"/>
  <c r="I156" i="1"/>
  <c r="N156" i="1" s="1"/>
  <c r="N172" i="1"/>
  <c r="I174" i="1"/>
  <c r="N174" i="1" s="1"/>
  <c r="I182" i="1"/>
  <c r="L188" i="1"/>
  <c r="I188" i="1"/>
  <c r="L155" i="1"/>
  <c r="L169" i="1"/>
  <c r="Q151" i="1"/>
  <c r="I151" i="1" s="1"/>
  <c r="L152" i="1"/>
  <c r="L161" i="1"/>
  <c r="T36" i="1"/>
  <c r="L40" i="1" s="1"/>
  <c r="T23" i="1"/>
  <c r="L23" i="1" s="1"/>
  <c r="N132" i="1" l="1"/>
  <c r="N169" i="1"/>
  <c r="I32" i="1"/>
  <c r="N32" i="1" s="1"/>
  <c r="N151" i="1"/>
  <c r="I36" i="1"/>
  <c r="I145" i="1"/>
  <c r="N145" i="1" s="1"/>
  <c r="L103" i="1"/>
  <c r="I103" i="1"/>
  <c r="L36" i="1"/>
  <c r="N36" i="1" s="1"/>
  <c r="I62" i="1"/>
  <c r="L62" i="1"/>
  <c r="L64" i="1"/>
  <c r="N64" i="1" s="1"/>
  <c r="L21" i="1"/>
  <c r="I20" i="1"/>
  <c r="I24" i="1"/>
  <c r="N24" i="1" s="1"/>
  <c r="I9" i="1"/>
  <c r="N9" i="1" s="1"/>
  <c r="I14" i="1"/>
  <c r="N14" i="1" s="1"/>
  <c r="I21" i="1"/>
  <c r="L19" i="1"/>
  <c r="I22" i="1"/>
  <c r="I18" i="1"/>
  <c r="N18" i="1" s="1"/>
  <c r="I23" i="1"/>
  <c r="N23" i="1" s="1"/>
  <c r="L20" i="1"/>
  <c r="I19" i="1"/>
  <c r="L22" i="1"/>
  <c r="N171" i="1"/>
  <c r="N10" i="1"/>
  <c r="N140" i="1"/>
  <c r="N116" i="1"/>
  <c r="N65" i="1"/>
  <c r="N40" i="1"/>
  <c r="N146" i="1"/>
  <c r="N107" i="1"/>
  <c r="N104" i="1"/>
  <c r="N74" i="1"/>
  <c r="N165" i="1"/>
  <c r="N182" i="1"/>
  <c r="N141" i="1"/>
  <c r="N93" i="1"/>
  <c r="N142" i="1"/>
  <c r="N75" i="1"/>
  <c r="N94" i="1"/>
  <c r="N13" i="1"/>
  <c r="N158" i="1"/>
  <c r="N79" i="1"/>
  <c r="N87" i="1"/>
  <c r="N148" i="1"/>
  <c r="N108" i="1"/>
  <c r="N152" i="1"/>
  <c r="N121" i="1"/>
  <c r="N147" i="1"/>
  <c r="N189" i="1"/>
  <c r="N188" i="1"/>
  <c r="N185" i="1"/>
  <c r="N161" i="1"/>
  <c r="N120" i="1"/>
  <c r="N30" i="1"/>
  <c r="N46" i="1"/>
  <c r="N89" i="1"/>
  <c r="N155" i="1"/>
  <c r="N21" i="1" l="1"/>
  <c r="N20" i="1"/>
  <c r="N62" i="1"/>
  <c r="N19" i="1"/>
  <c r="N103" i="1"/>
  <c r="N22" i="1"/>
</calcChain>
</file>

<file path=xl/sharedStrings.xml><?xml version="1.0" encoding="utf-8"?>
<sst xmlns="http://schemas.openxmlformats.org/spreadsheetml/2006/main" count="1274" uniqueCount="492">
  <si>
    <t>Name</t>
  </si>
  <si>
    <t>Surname</t>
  </si>
  <si>
    <t>SA No</t>
  </si>
  <si>
    <t>Min</t>
  </si>
  <si>
    <t>Sec</t>
  </si>
  <si>
    <t>Total</t>
  </si>
  <si>
    <t>Running</t>
  </si>
  <si>
    <t>Swimming</t>
  </si>
  <si>
    <t>Points</t>
  </si>
  <si>
    <t>Run</t>
  </si>
  <si>
    <t>Swim</t>
  </si>
  <si>
    <t>Diff</t>
  </si>
  <si>
    <t>Age Group</t>
  </si>
  <si>
    <t>u/8 B</t>
  </si>
  <si>
    <t>u/8 G</t>
  </si>
  <si>
    <t>u/9 B</t>
  </si>
  <si>
    <t>u/9 G</t>
  </si>
  <si>
    <t>u/11 B</t>
  </si>
  <si>
    <t>u/11 G</t>
  </si>
  <si>
    <t>u/13 B</t>
  </si>
  <si>
    <t>u/13 G</t>
  </si>
  <si>
    <t>u/15 B</t>
  </si>
  <si>
    <t>u/15 G</t>
  </si>
  <si>
    <t>u/17 B</t>
  </si>
  <si>
    <t>u/17 G</t>
  </si>
  <si>
    <t>u/19 B</t>
  </si>
  <si>
    <t>u/19 G</t>
  </si>
  <si>
    <t>OpenM</t>
  </si>
  <si>
    <t>OpenW</t>
  </si>
  <si>
    <t>JVM</t>
  </si>
  <si>
    <t>JVW</t>
  </si>
  <si>
    <t>VM</t>
  </si>
  <si>
    <t>VW</t>
  </si>
  <si>
    <t>SVM</t>
  </si>
  <si>
    <t>SVW</t>
  </si>
  <si>
    <t>MM</t>
  </si>
  <si>
    <t>MW</t>
  </si>
  <si>
    <t>DOB (19-26)</t>
  </si>
  <si>
    <t>DOB (17-18)</t>
  </si>
  <si>
    <t>DOB (15-16)</t>
  </si>
  <si>
    <t>DOB (13-14)</t>
  </si>
  <si>
    <t>DOB (11-12)</t>
  </si>
  <si>
    <t>DOB (9-10)</t>
  </si>
  <si>
    <t>DOB (8)</t>
  </si>
  <si>
    <t>DOB (&lt;=7)</t>
  </si>
  <si>
    <t>Bonus 15</t>
  </si>
  <si>
    <t>Date before current season</t>
  </si>
  <si>
    <t>Athlete Date of birth eg. 2001/09/01</t>
  </si>
  <si>
    <t>Athlete age for season</t>
  </si>
  <si>
    <t>eg. If 13 then under 15 as the athlete NOT UNDER 13 anymore</t>
  </si>
  <si>
    <t>Also use this for bonus points calculation</t>
  </si>
  <si>
    <t>Bonus 8</t>
  </si>
  <si>
    <t>DOB (27-39)     eg.2000/11/12</t>
  </si>
  <si>
    <t>DOB (40-49) eg.2000/11/12</t>
  </si>
  <si>
    <t>DOB (50-59) eg.2000/11/12</t>
  </si>
  <si>
    <t>DOB (&gt;=60) eg.2000/11/12</t>
  </si>
  <si>
    <t>School/Club</t>
  </si>
  <si>
    <t xml:space="preserve"> </t>
  </si>
  <si>
    <t>DATE</t>
  </si>
  <si>
    <t xml:space="preserve">                       MEETING</t>
  </si>
  <si>
    <t>Glenwood</t>
  </si>
  <si>
    <t>Meyer</t>
  </si>
  <si>
    <t>Dehan</t>
  </si>
  <si>
    <t>22/06/2010</t>
  </si>
  <si>
    <t>Botha</t>
  </si>
  <si>
    <t>Rachelle</t>
  </si>
  <si>
    <t>Glewnwood</t>
  </si>
  <si>
    <t>12/09/2009</t>
  </si>
  <si>
    <t>King</t>
  </si>
  <si>
    <t>Emily</t>
  </si>
  <si>
    <t>LGS</t>
  </si>
  <si>
    <t>09/11/2009</t>
  </si>
  <si>
    <t>Reinstorf</t>
  </si>
  <si>
    <t>Mia-Lilly</t>
  </si>
  <si>
    <t>01/07/2010</t>
  </si>
  <si>
    <t>Van Zyl</t>
  </si>
  <si>
    <t>Swart</t>
  </si>
  <si>
    <t>Emma</t>
  </si>
  <si>
    <t>Lotter</t>
  </si>
  <si>
    <t>Karli</t>
  </si>
  <si>
    <t>15/10/2008</t>
  </si>
  <si>
    <t>Gustav</t>
  </si>
  <si>
    <t>Van der Heyde</t>
  </si>
  <si>
    <t>Gerald</t>
  </si>
  <si>
    <t>27/03/2007</t>
  </si>
  <si>
    <t>Windt</t>
  </si>
  <si>
    <t>21/08/2007</t>
  </si>
  <si>
    <t>De Bruyn</t>
  </si>
  <si>
    <t>Griffioen</t>
  </si>
  <si>
    <t>Kari</t>
  </si>
  <si>
    <t>07/04/2008</t>
  </si>
  <si>
    <t>Melissa</t>
  </si>
  <si>
    <t>Visser</t>
  </si>
  <si>
    <t>Tiaan</t>
  </si>
  <si>
    <t>Jane</t>
  </si>
  <si>
    <t>30/12/2005</t>
  </si>
  <si>
    <t>Megan</t>
  </si>
  <si>
    <t>Ninke</t>
  </si>
  <si>
    <t>04/11/2005</t>
  </si>
  <si>
    <t>Botma</t>
  </si>
  <si>
    <t>Dewit</t>
  </si>
  <si>
    <t>Oakdale</t>
  </si>
  <si>
    <t>Weideman</t>
  </si>
  <si>
    <t>Jahred</t>
  </si>
  <si>
    <t>Muller</t>
  </si>
  <si>
    <t>Erasmus</t>
  </si>
  <si>
    <t>Mattias</t>
  </si>
  <si>
    <t>HS Outeniqua</t>
  </si>
  <si>
    <t>15/11/2002</t>
  </si>
  <si>
    <t>Smook</t>
  </si>
  <si>
    <t>Elize</t>
  </si>
  <si>
    <t>26/01/2003</t>
  </si>
  <si>
    <t>Adriaan</t>
  </si>
  <si>
    <t>07/08/2002</t>
  </si>
  <si>
    <t>Thornley</t>
  </si>
  <si>
    <t>Clarian</t>
  </si>
  <si>
    <t>03/02/2002</t>
  </si>
  <si>
    <t>Christel</t>
  </si>
  <si>
    <t>08/03/2001</t>
  </si>
  <si>
    <t>Johan</t>
  </si>
  <si>
    <t>Schlechter</t>
  </si>
  <si>
    <t>Marius</t>
  </si>
  <si>
    <t>Loubser</t>
  </si>
  <si>
    <t>Loubsher</t>
  </si>
  <si>
    <t>Karla</t>
  </si>
  <si>
    <t>13/07/2010</t>
  </si>
  <si>
    <t>Janse van Rensburg</t>
  </si>
  <si>
    <t>Xaney</t>
  </si>
  <si>
    <t>26/10/2009</t>
  </si>
  <si>
    <t>Duvenage</t>
  </si>
  <si>
    <t>Marilie</t>
  </si>
  <si>
    <t>Kruger</t>
  </si>
  <si>
    <t>Elmarie</t>
  </si>
  <si>
    <t>Linwin</t>
  </si>
  <si>
    <t>Pedro</t>
  </si>
  <si>
    <t>Hibernia Primary</t>
  </si>
  <si>
    <t>28/10/2010</t>
  </si>
  <si>
    <t>Human</t>
  </si>
  <si>
    <t>Liam</t>
  </si>
  <si>
    <t>Mela</t>
  </si>
  <si>
    <t>GWH</t>
  </si>
  <si>
    <t>15/06/2009</t>
  </si>
  <si>
    <t>Minke</t>
  </si>
  <si>
    <t>26/02/2009</t>
  </si>
  <si>
    <t>Adri</t>
  </si>
  <si>
    <t>22/07/2009</t>
  </si>
  <si>
    <t>Grabe</t>
  </si>
  <si>
    <t>Anna</t>
  </si>
  <si>
    <t>Hendrick</t>
  </si>
  <si>
    <t>Kleynhans</t>
  </si>
  <si>
    <t>Andre</t>
  </si>
  <si>
    <t>Outeniqua</t>
  </si>
  <si>
    <t>Grobler</t>
  </si>
  <si>
    <t>29/09/2007</t>
  </si>
  <si>
    <t>u/13B</t>
  </si>
  <si>
    <t>De Lange</t>
  </si>
  <si>
    <t>22/09/2004</t>
  </si>
  <si>
    <t>Fourie</t>
  </si>
  <si>
    <t>Horne</t>
  </si>
  <si>
    <t>Deon</t>
  </si>
  <si>
    <t>Markus</t>
  </si>
  <si>
    <t>Vorster</t>
  </si>
  <si>
    <t>Zhane</t>
  </si>
  <si>
    <t>Olof</t>
  </si>
  <si>
    <t>L/Park</t>
  </si>
  <si>
    <t>090096</t>
  </si>
  <si>
    <t>090167</t>
  </si>
  <si>
    <t>090073</t>
  </si>
  <si>
    <t>090245</t>
  </si>
  <si>
    <t>090088</t>
  </si>
  <si>
    <t>Renaldi</t>
  </si>
  <si>
    <t>L Park</t>
  </si>
  <si>
    <t>090180</t>
  </si>
  <si>
    <t>090024</t>
  </si>
  <si>
    <t>090027</t>
  </si>
  <si>
    <t>090179</t>
  </si>
  <si>
    <t>12/04/2005</t>
  </si>
  <si>
    <t>Van Jaasrveld</t>
  </si>
  <si>
    <t>Reinier</t>
  </si>
  <si>
    <t>112/12/2004</t>
  </si>
  <si>
    <t>Wilhelm</t>
  </si>
  <si>
    <t>06/06/2005</t>
  </si>
  <si>
    <t>07/07/2005</t>
  </si>
  <si>
    <t>090199</t>
  </si>
  <si>
    <t>Petro Marie</t>
  </si>
  <si>
    <t>08/07/2005</t>
  </si>
  <si>
    <t>090203</t>
  </si>
  <si>
    <t>03/08/2003</t>
  </si>
  <si>
    <t>Crous</t>
  </si>
  <si>
    <t xml:space="preserve">Ethan </t>
  </si>
  <si>
    <t>10/02/2004</t>
  </si>
  <si>
    <t>090478</t>
  </si>
  <si>
    <t>090210</t>
  </si>
  <si>
    <t>090337</t>
  </si>
  <si>
    <t>04/05/2001</t>
  </si>
  <si>
    <t>090497</t>
  </si>
  <si>
    <t>04/07/2000</t>
  </si>
  <si>
    <t>17/05/1999</t>
  </si>
  <si>
    <t>090632</t>
  </si>
  <si>
    <t>Xavier</t>
  </si>
  <si>
    <t>Lutsch</t>
  </si>
  <si>
    <t>Edie</t>
  </si>
  <si>
    <t>090099</t>
  </si>
  <si>
    <t>Poggenpoel</t>
  </si>
  <si>
    <t>090085</t>
  </si>
  <si>
    <t>090157</t>
  </si>
  <si>
    <t>090095</t>
  </si>
  <si>
    <t>090070</t>
  </si>
  <si>
    <t>090170</t>
  </si>
  <si>
    <t>090172</t>
  </si>
  <si>
    <t>08/10/2009</t>
  </si>
  <si>
    <t>30/03/2009</t>
  </si>
  <si>
    <t>Inlligting wat nie reg lyk nie</t>
  </si>
  <si>
    <t>Sias en Altus Poggenpoel se DOB is 2012 - hulle is dan 5 jaar oud</t>
  </si>
  <si>
    <t>Renaldi van Zyl se DOB is 2004 - sy is dan reeds 13 en moet O/15 deelneem</t>
  </si>
  <si>
    <t xml:space="preserve">Jy het haar by O/9 in </t>
  </si>
  <si>
    <t>090266</t>
  </si>
  <si>
    <t>Van Loggerenberg</t>
  </si>
  <si>
    <t>02/10/2007</t>
  </si>
  <si>
    <t>04/03/2007</t>
  </si>
  <si>
    <t>02/06/2007</t>
  </si>
  <si>
    <t>090055</t>
  </si>
  <si>
    <t>090714</t>
  </si>
  <si>
    <t>090246</t>
  </si>
  <si>
    <t>090115</t>
  </si>
  <si>
    <t>090154</t>
  </si>
  <si>
    <t>090269</t>
  </si>
  <si>
    <t>01/08/2003</t>
  </si>
  <si>
    <t>01/11/2002</t>
  </si>
  <si>
    <t>03/01/2003</t>
  </si>
  <si>
    <t>06/02/2003</t>
  </si>
  <si>
    <t>090272</t>
  </si>
  <si>
    <t>090719</t>
  </si>
  <si>
    <t>090116</t>
  </si>
  <si>
    <t>090118</t>
  </si>
  <si>
    <t>090251</t>
  </si>
  <si>
    <t>090150</t>
  </si>
  <si>
    <t>090671</t>
  </si>
  <si>
    <t>090526</t>
  </si>
  <si>
    <t>090136</t>
  </si>
  <si>
    <t>090031</t>
  </si>
  <si>
    <t>Xavier Janse van Rensburg is nie Senior Vet nie - volges DOB is hy Vet daarom werk die bonus glad nie</t>
  </si>
  <si>
    <t>Ek het hom geskuif</t>
  </si>
  <si>
    <t xml:space="preserve">Maak 'n kopie van hierdie een vir volgende keer se liga - al die info is nou in </t>
  </si>
  <si>
    <t>04/04/2009</t>
  </si>
  <si>
    <t>Gouws</t>
  </si>
  <si>
    <t>05/03/2011</t>
  </si>
  <si>
    <t>Nagel</t>
  </si>
  <si>
    <t>Wian</t>
  </si>
  <si>
    <t>26/07/2010</t>
  </si>
  <si>
    <t>Lambrecht</t>
  </si>
  <si>
    <t>Jan- Hendrik</t>
  </si>
  <si>
    <t>29/12/2009</t>
  </si>
  <si>
    <t>090126</t>
  </si>
  <si>
    <t>090062</t>
  </si>
  <si>
    <t>090638</t>
  </si>
  <si>
    <t>Daniel</t>
  </si>
  <si>
    <t>02/10/2008</t>
  </si>
  <si>
    <t>Ruben</t>
  </si>
  <si>
    <t>05/09/2008</t>
  </si>
  <si>
    <t xml:space="preserve">Swart </t>
  </si>
  <si>
    <t>26/03/2009</t>
  </si>
  <si>
    <t>090128</t>
  </si>
  <si>
    <t>Lucca</t>
  </si>
  <si>
    <t>090134</t>
  </si>
  <si>
    <t>Sebastian</t>
  </si>
  <si>
    <t>11/12/2006</t>
  </si>
  <si>
    <t>06/03/2007</t>
  </si>
  <si>
    <t>090047</t>
  </si>
  <si>
    <t>De Necker</t>
  </si>
  <si>
    <t>27/11/2007</t>
  </si>
  <si>
    <t>090184</t>
  </si>
  <si>
    <t>Van Der Merwe</t>
  </si>
  <si>
    <t>Ula</t>
  </si>
  <si>
    <t>18/10/2007</t>
  </si>
  <si>
    <t>090140</t>
  </si>
  <si>
    <t>Lume</t>
  </si>
  <si>
    <t>11/06/2007</t>
  </si>
  <si>
    <t>Du Plessis</t>
  </si>
  <si>
    <t>Anneme</t>
  </si>
  <si>
    <t>01/01/2007</t>
  </si>
  <si>
    <t>Terblanche</t>
  </si>
  <si>
    <t>Mari</t>
  </si>
  <si>
    <t>23/12/2009</t>
  </si>
  <si>
    <t>Paton</t>
  </si>
  <si>
    <t>Kelly</t>
  </si>
  <si>
    <t>17/02/2007</t>
  </si>
  <si>
    <t>06/07/2007</t>
  </si>
  <si>
    <t>090565</t>
  </si>
  <si>
    <t>Jubelius</t>
  </si>
  <si>
    <t>21/02/2005</t>
  </si>
  <si>
    <t>090068</t>
  </si>
  <si>
    <t>Logan</t>
  </si>
  <si>
    <t>Blake</t>
  </si>
  <si>
    <t>07/02/2006</t>
  </si>
  <si>
    <t>McDonald</t>
  </si>
  <si>
    <t>Andrew</t>
  </si>
  <si>
    <t>02/12/2004</t>
  </si>
  <si>
    <t>Van Coller</t>
  </si>
  <si>
    <t>Mathew</t>
  </si>
  <si>
    <t>21/07/2005</t>
  </si>
  <si>
    <t>Petrie</t>
  </si>
  <si>
    <t>090148</t>
  </si>
  <si>
    <t>090649</t>
  </si>
  <si>
    <t>Dominique</t>
  </si>
  <si>
    <t>22/05/2006</t>
  </si>
  <si>
    <t>090053</t>
  </si>
  <si>
    <t>De Jongh</t>
  </si>
  <si>
    <t>Stella</t>
  </si>
  <si>
    <t>28/02/2006</t>
  </si>
  <si>
    <t>Mia</t>
  </si>
  <si>
    <t>12/10/2004</t>
  </si>
  <si>
    <t>090202</t>
  </si>
  <si>
    <t>Spannenberg</t>
  </si>
  <si>
    <t>22/02/2006</t>
  </si>
  <si>
    <t>090681</t>
  </si>
  <si>
    <t>25/08/2005</t>
  </si>
  <si>
    <t>090634</t>
  </si>
  <si>
    <t>05/09/2005</t>
  </si>
  <si>
    <t>090383</t>
  </si>
  <si>
    <t>Hagen</t>
  </si>
  <si>
    <t>06/05/2004</t>
  </si>
  <si>
    <t>Pieter</t>
  </si>
  <si>
    <t>30/06/2003</t>
  </si>
  <si>
    <t>090657</t>
  </si>
  <si>
    <t>Hattingh</t>
  </si>
  <si>
    <t>Christiaan</t>
  </si>
  <si>
    <t>28/08/2004</t>
  </si>
  <si>
    <t>090553</t>
  </si>
  <si>
    <t>02/08/2004</t>
  </si>
  <si>
    <t>30/01/2004</t>
  </si>
  <si>
    <t>Borrett</t>
  </si>
  <si>
    <t>Jenna</t>
  </si>
  <si>
    <t>04/03/2003</t>
  </si>
  <si>
    <t>Carter Johnson</t>
  </si>
  <si>
    <t>Alex</t>
  </si>
  <si>
    <t>29/01/2003</t>
  </si>
  <si>
    <t>090716</t>
  </si>
  <si>
    <t>090717</t>
  </si>
  <si>
    <t>090271</t>
  </si>
  <si>
    <t>090201</t>
  </si>
  <si>
    <t>090528</t>
  </si>
  <si>
    <t>01/05/2002</t>
  </si>
  <si>
    <t>Vermeulen</t>
  </si>
  <si>
    <t>Anlize</t>
  </si>
  <si>
    <t>07/06/2001</t>
  </si>
  <si>
    <t>Ineke</t>
  </si>
  <si>
    <t>18/10/2001</t>
  </si>
  <si>
    <t>090082</t>
  </si>
  <si>
    <t>090593</t>
  </si>
  <si>
    <t>Andrie</t>
  </si>
  <si>
    <t>Jo - Marie</t>
  </si>
  <si>
    <t>31/10/1991</t>
  </si>
  <si>
    <t>Herman</t>
  </si>
  <si>
    <t>Goosen</t>
  </si>
  <si>
    <t>Stefan</t>
  </si>
  <si>
    <t>090260</t>
  </si>
  <si>
    <t>090705</t>
  </si>
  <si>
    <t>090261</t>
  </si>
  <si>
    <t>090275</t>
  </si>
  <si>
    <t>Taylor</t>
  </si>
  <si>
    <t>Tom</t>
  </si>
  <si>
    <t>17/04/2010</t>
  </si>
  <si>
    <t>090169</t>
  </si>
  <si>
    <t>090132</t>
  </si>
  <si>
    <t>Hawken</t>
  </si>
  <si>
    <t>Lederle</t>
  </si>
  <si>
    <t>26/08/2009</t>
  </si>
  <si>
    <t>De Villiers</t>
  </si>
  <si>
    <t>Lamprecht</t>
  </si>
  <si>
    <t>23/12/2008</t>
  </si>
  <si>
    <t>090131</t>
  </si>
  <si>
    <t>Morgan</t>
  </si>
  <si>
    <t>Flippie</t>
  </si>
  <si>
    <t>Desten</t>
  </si>
  <si>
    <t>Seabrok</t>
  </si>
  <si>
    <t>Ludwig</t>
  </si>
  <si>
    <t>Frazer MacKenzie</t>
  </si>
  <si>
    <t>Roy</t>
  </si>
  <si>
    <t>Potgieter</t>
  </si>
  <si>
    <t>Nash</t>
  </si>
  <si>
    <t>Van der Merwe</t>
  </si>
  <si>
    <t>Voigt</t>
  </si>
  <si>
    <t>12/03/2007</t>
  </si>
  <si>
    <t>20/07/2006</t>
  </si>
  <si>
    <t>Kuun</t>
  </si>
  <si>
    <t>Johannes Petrus</t>
  </si>
  <si>
    <t>19/04/2007</t>
  </si>
  <si>
    <t>02/12/2006</t>
  </si>
  <si>
    <t>12/04/2007</t>
  </si>
  <si>
    <t>11/03/2008</t>
  </si>
  <si>
    <t>04/09/2007</t>
  </si>
  <si>
    <t>12/10/2007</t>
  </si>
  <si>
    <t>27/08/2008</t>
  </si>
  <si>
    <t>12/12/2007</t>
  </si>
  <si>
    <t>17/01/2008</t>
  </si>
  <si>
    <t>090183</t>
  </si>
  <si>
    <t>090635</t>
  </si>
  <si>
    <t>090639</t>
  </si>
  <si>
    <t>090100</t>
  </si>
  <si>
    <t>090139</t>
  </si>
  <si>
    <t>090141</t>
  </si>
  <si>
    <t>090029</t>
  </si>
  <si>
    <t>Coetzee</t>
  </si>
  <si>
    <t>Jada</t>
  </si>
  <si>
    <t>20/042006</t>
  </si>
  <si>
    <t>Hugget</t>
  </si>
  <si>
    <t>Jancke</t>
  </si>
  <si>
    <t>01/11/2005</t>
  </si>
  <si>
    <t xml:space="preserve"> Jeanie</t>
  </si>
  <si>
    <t>Talita</t>
  </si>
  <si>
    <t xml:space="preserve"> Jane</t>
  </si>
  <si>
    <t>Madelein</t>
  </si>
  <si>
    <t>23/08/2005</t>
  </si>
  <si>
    <t xml:space="preserve"> Megan</t>
  </si>
  <si>
    <t>Spangenberg</t>
  </si>
  <si>
    <t xml:space="preserve"> Cherise</t>
  </si>
  <si>
    <t>6/12/2004</t>
  </si>
  <si>
    <t>Matthew</t>
  </si>
  <si>
    <t xml:space="preserve"> Hanre</t>
  </si>
  <si>
    <t>16/03/2005</t>
  </si>
  <si>
    <t>Philendro</t>
  </si>
  <si>
    <t>30/01/2005</t>
  </si>
  <si>
    <t xml:space="preserve"> MJ</t>
  </si>
  <si>
    <t>12/12/2004</t>
  </si>
  <si>
    <t>Bebbington</t>
  </si>
  <si>
    <t>Jossie</t>
  </si>
  <si>
    <t>Corli-Mare</t>
  </si>
  <si>
    <t>Lubbe</t>
  </si>
  <si>
    <t>12/07/2002</t>
  </si>
  <si>
    <t>Smit</t>
  </si>
  <si>
    <t xml:space="preserve"> Jade</t>
  </si>
  <si>
    <t>12/09/2000</t>
  </si>
  <si>
    <t>15/06/2001</t>
  </si>
  <si>
    <t>Herholdt</t>
  </si>
  <si>
    <t>Abigael</t>
  </si>
  <si>
    <t>Larize</t>
  </si>
  <si>
    <t>17/10/2001</t>
  </si>
  <si>
    <t>090697</t>
  </si>
  <si>
    <t>Van Eeden</t>
  </si>
  <si>
    <t>28/07/1999</t>
  </si>
  <si>
    <t>Lara</t>
  </si>
  <si>
    <t>30/03/2000</t>
  </si>
  <si>
    <t>Van Wyk</t>
  </si>
  <si>
    <t>Chris</t>
  </si>
  <si>
    <t>Iniel</t>
  </si>
  <si>
    <t>Gerhard</t>
  </si>
  <si>
    <t>Gerrit</t>
  </si>
  <si>
    <t>SWD Championships</t>
  </si>
  <si>
    <t>06/03/2018</t>
  </si>
  <si>
    <t>Sune</t>
  </si>
  <si>
    <t>20/05/1999</t>
  </si>
  <si>
    <t>May</t>
  </si>
  <si>
    <t>16/08/1996</t>
  </si>
  <si>
    <t>Conrad</t>
  </si>
  <si>
    <t>090156</t>
  </si>
  <si>
    <t>090160</t>
  </si>
  <si>
    <t>090652</t>
  </si>
  <si>
    <t>090161</t>
  </si>
  <si>
    <t>090023</t>
  </si>
  <si>
    <t>090207</t>
  </si>
  <si>
    <t>090648</t>
  </si>
  <si>
    <t>090599</t>
  </si>
  <si>
    <t>090713</t>
  </si>
  <si>
    <t>090135</t>
  </si>
  <si>
    <t>090198</t>
  </si>
  <si>
    <t>090059</t>
  </si>
  <si>
    <t>090386</t>
  </si>
  <si>
    <t>090155</t>
  </si>
  <si>
    <t>090562</t>
  </si>
  <si>
    <t>20/04/2006</t>
  </si>
  <si>
    <t>090112</t>
  </si>
  <si>
    <t>Chris-Ben</t>
  </si>
  <si>
    <t>10/02/2003</t>
  </si>
  <si>
    <t>090390</t>
  </si>
  <si>
    <t>Borett</t>
  </si>
  <si>
    <t>090166</t>
  </si>
  <si>
    <t>090380</t>
  </si>
  <si>
    <t>090540</t>
  </si>
  <si>
    <t>090133</t>
  </si>
  <si>
    <t>090243</t>
  </si>
  <si>
    <t>090258</t>
  </si>
  <si>
    <t>090259</t>
  </si>
  <si>
    <t>12/03/2011</t>
  </si>
  <si>
    <t>Jones</t>
  </si>
  <si>
    <t>Viljoen</t>
  </si>
  <si>
    <t>Marcus</t>
  </si>
  <si>
    <t>24/10/2004</t>
  </si>
  <si>
    <t>Carlene</t>
  </si>
  <si>
    <t>Strydom</t>
  </si>
  <si>
    <t>Debbie</t>
  </si>
  <si>
    <t>SWD BIATHLON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</si>
</sst>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9" xfId="0" applyBorder="1" applyProtection="1"/>
    <xf numFmtId="14" fontId="1" fillId="0" borderId="9" xfId="0" applyNumberFormat="1" applyFont="1" applyBorder="1" applyProtection="1">
      <protection locked="0"/>
    </xf>
    <xf numFmtId="14" fontId="0" fillId="0" borderId="9" xfId="0" applyNumberFormat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NumberFormat="1" applyBorder="1"/>
    <xf numFmtId="164" fontId="3" fillId="0" borderId="0" xfId="0" applyNumberFormat="1" applyFont="1" applyAlignment="1">
      <alignment horizontal="center"/>
    </xf>
    <xf numFmtId="0" fontId="0" fillId="3" borderId="1" xfId="0" applyFill="1" applyBorder="1"/>
    <xf numFmtId="0" fontId="0" fillId="0" borderId="1" xfId="0" applyFill="1" applyBorder="1"/>
    <xf numFmtId="14" fontId="0" fillId="3" borderId="1" xfId="0" applyNumberFormat="1" applyFill="1" applyBorder="1"/>
    <xf numFmtId="0" fontId="0" fillId="3" borderId="0" xfId="0" applyFill="1"/>
    <xf numFmtId="0" fontId="0" fillId="4" borderId="0" xfId="0" applyFill="1"/>
    <xf numFmtId="0" fontId="1" fillId="4" borderId="8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 applyAlignment="1">
      <alignment horizontal="right"/>
    </xf>
    <xf numFmtId="15" fontId="0" fillId="0" borderId="0" xfId="0" applyNumberFormat="1"/>
    <xf numFmtId="49" fontId="0" fillId="3" borderId="1" xfId="0" applyNumberFormat="1" applyFont="1" applyFill="1" applyBorder="1"/>
    <xf numFmtId="0" fontId="0" fillId="5" borderId="1" xfId="0" applyFill="1" applyBorder="1"/>
    <xf numFmtId="14" fontId="0" fillId="5" borderId="1" xfId="0" applyNumberFormat="1" applyFill="1" applyBorder="1"/>
    <xf numFmtId="0" fontId="0" fillId="4" borderId="13" xfId="0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9" fontId="2" fillId="3" borderId="1" xfId="0" applyNumberFormat="1" applyFont="1" applyFill="1" applyBorder="1"/>
    <xf numFmtId="0" fontId="5" fillId="3" borderId="1" xfId="0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quotePrefix="1" applyFont="1" applyFill="1" applyBorder="1"/>
    <xf numFmtId="0" fontId="0" fillId="3" borderId="13" xfId="0" applyFont="1" applyFill="1" applyBorder="1"/>
    <xf numFmtId="0" fontId="4" fillId="3" borderId="1" xfId="0" quotePrefix="1" applyFont="1" applyFill="1" applyBorder="1" applyAlignment="1">
      <alignment horizontal="left"/>
    </xf>
    <xf numFmtId="0" fontId="6" fillId="0" borderId="1" xfId="0" applyFont="1" applyBorder="1"/>
    <xf numFmtId="0" fontId="0" fillId="0" borderId="0" xfId="0" applyBorder="1"/>
    <xf numFmtId="0" fontId="0" fillId="0" borderId="11" xfId="0" applyBorder="1"/>
    <xf numFmtId="0" fontId="0" fillId="0" borderId="1" xfId="0" applyFont="1" applyBorder="1"/>
    <xf numFmtId="14" fontId="0" fillId="0" borderId="1" xfId="0" applyNumberFormat="1" applyFont="1" applyBorder="1"/>
    <xf numFmtId="49" fontId="0" fillId="3" borderId="1" xfId="0" quotePrefix="1" applyNumberFormat="1" applyFont="1" applyFill="1" applyBorder="1"/>
    <xf numFmtId="0" fontId="0" fillId="3" borderId="13" xfId="0" quotePrefix="1" applyFont="1" applyFill="1" applyBorder="1"/>
    <xf numFmtId="0" fontId="4" fillId="3" borderId="13" xfId="0" quotePrefix="1" applyFont="1" applyFill="1" applyBorder="1" applyAlignment="1">
      <alignment horizontal="left"/>
    </xf>
    <xf numFmtId="0" fontId="0" fillId="3" borderId="13" xfId="0" applyFill="1" applyBorder="1"/>
    <xf numFmtId="0" fontId="0" fillId="0" borderId="15" xfId="0" applyBorder="1"/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13" xfId="0" quotePrefix="1" applyFont="1" applyBorder="1"/>
    <xf numFmtId="0" fontId="0" fillId="3" borderId="0" xfId="0" applyFont="1" applyFill="1"/>
    <xf numFmtId="0" fontId="0" fillId="0" borderId="1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3" xfId="0" applyFont="1" applyBorder="1"/>
    <xf numFmtId="0" fontId="0" fillId="5" borderId="13" xfId="0" applyFill="1" applyBorder="1"/>
    <xf numFmtId="0" fontId="1" fillId="2" borderId="17" xfId="0" applyFont="1" applyFill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14" fontId="0" fillId="0" borderId="13" xfId="0" applyNumberFormat="1" applyBorder="1"/>
    <xf numFmtId="0" fontId="0" fillId="4" borderId="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3" borderId="0" xfId="0" applyFill="1" applyBorder="1"/>
    <xf numFmtId="0" fontId="1" fillId="2" borderId="18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49" fontId="5" fillId="3" borderId="1" xfId="0" quotePrefix="1" applyNumberFormat="1" applyFont="1" applyFill="1" applyBorder="1" applyAlignment="1">
      <alignment horizontal="left"/>
    </xf>
    <xf numFmtId="49" fontId="0" fillId="3" borderId="13" xfId="0" quotePrefix="1" applyNumberFormat="1" applyFont="1" applyFill="1" applyBorder="1"/>
    <xf numFmtId="49" fontId="5" fillId="3" borderId="13" xfId="0" quotePrefix="1" applyNumberFormat="1" applyFont="1" applyFill="1" applyBorder="1" applyAlignment="1">
      <alignment horizontal="left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5" xfId="0" applyFont="1" applyBorder="1"/>
    <xf numFmtId="0" fontId="0" fillId="6" borderId="1" xfId="0" applyFill="1" applyBorder="1"/>
    <xf numFmtId="0" fontId="4" fillId="7" borderId="13" xfId="0" quotePrefix="1" applyFont="1" applyFill="1" applyBorder="1" applyAlignment="1">
      <alignment horizontal="left"/>
    </xf>
    <xf numFmtId="0" fontId="0" fillId="7" borderId="1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" xfId="0" applyFill="1" applyBorder="1"/>
    <xf numFmtId="0" fontId="0" fillId="7" borderId="6" xfId="0" applyFill="1" applyBorder="1" applyAlignment="1">
      <alignment horizontal="center"/>
    </xf>
    <xf numFmtId="0" fontId="2" fillId="7" borderId="1" xfId="0" applyFont="1" applyFill="1" applyBorder="1"/>
    <xf numFmtId="0" fontId="0" fillId="7" borderId="13" xfId="0" quotePrefix="1" applyFont="1" applyFill="1" applyBorder="1"/>
    <xf numFmtId="0" fontId="6" fillId="7" borderId="1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vertical="center" wrapText="1"/>
    </xf>
    <xf numFmtId="0" fontId="0" fillId="0" borderId="11" xfId="0" applyFill="1" applyBorder="1"/>
    <xf numFmtId="0" fontId="0" fillId="0" borderId="16" xfId="0" applyFill="1" applyBorder="1"/>
    <xf numFmtId="49" fontId="0" fillId="7" borderId="13" xfId="0" quotePrefix="1" applyNumberFormat="1" applyFont="1" applyFill="1" applyBorder="1"/>
    <xf numFmtId="0" fontId="0" fillId="7" borderId="13" xfId="0" applyFill="1" applyBorder="1" applyAlignment="1">
      <alignment horizontal="right"/>
    </xf>
    <xf numFmtId="0" fontId="0" fillId="7" borderId="13" xfId="0" applyFill="1" applyBorder="1"/>
    <xf numFmtId="0" fontId="4" fillId="3" borderId="0" xfId="0" quotePrefix="1" applyFont="1" applyFill="1" applyBorder="1" applyAlignment="1">
      <alignment horizontal="left"/>
    </xf>
    <xf numFmtId="0" fontId="0" fillId="7" borderId="1" xfId="0" quotePrefix="1" applyFont="1" applyFill="1" applyBorder="1"/>
    <xf numFmtId="14" fontId="0" fillId="7" borderId="1" xfId="0" applyNumberFormat="1" applyFill="1" applyBorder="1"/>
    <xf numFmtId="0" fontId="0" fillId="3" borderId="1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3"/>
  <sheetViews>
    <sheetView tabSelected="1" zoomScale="115" zoomScaleNormal="115" workbookViewId="0">
      <selection activeCell="E3" sqref="E3"/>
    </sheetView>
  </sheetViews>
  <sheetFormatPr defaultRowHeight="14.6" x14ac:dyDescent="0.4"/>
  <cols>
    <col min="1" max="1" width="8" style="51" customWidth="1"/>
    <col min="2" max="2" width="16.23046875" bestFit="1" customWidth="1"/>
    <col min="3" max="3" width="17.07421875" bestFit="1" customWidth="1"/>
    <col min="4" max="4" width="22.3828125" hidden="1" customWidth="1"/>
    <col min="5" max="5" width="11.53515625" style="8" customWidth="1"/>
    <col min="6" max="6" width="9.15234375" style="17"/>
    <col min="7" max="8" width="4.3046875" customWidth="1"/>
    <col min="9" max="9" width="6.3046875" style="17" customWidth="1"/>
    <col min="10" max="10" width="4.15234375" customWidth="1"/>
    <col min="11" max="11" width="4" customWidth="1"/>
    <col min="12" max="12" width="6.3046875" style="17" customWidth="1"/>
    <col min="13" max="13" width="8.3046875" style="16" bestFit="1" customWidth="1"/>
    <col min="14" max="14" width="4.84375" style="22" bestFit="1" customWidth="1"/>
    <col min="15" max="15" width="6.69140625" customWidth="1"/>
    <col min="16" max="17" width="8.3046875" customWidth="1"/>
    <col min="18" max="18" width="5.84375" customWidth="1"/>
    <col min="19" max="20" width="10.3046875" customWidth="1"/>
    <col min="21" max="21" width="15.53515625" style="37" customWidth="1"/>
  </cols>
  <sheetData>
    <row r="1" spans="1:20" ht="15.05" x14ac:dyDescent="0.25">
      <c r="A1" s="48" t="s">
        <v>491</v>
      </c>
      <c r="C1" s="37"/>
      <c r="D1" s="37"/>
      <c r="E1" s="37"/>
    </row>
    <row r="2" spans="1:20" ht="15.05" x14ac:dyDescent="0.25">
      <c r="A2" s="48"/>
      <c r="C2" s="37"/>
      <c r="D2" s="37"/>
      <c r="E2" s="37"/>
    </row>
    <row r="3" spans="1:20" ht="18.8" x14ac:dyDescent="0.3">
      <c r="A3" s="93" t="s">
        <v>59</v>
      </c>
      <c r="B3" s="93"/>
      <c r="C3" s="37" t="s">
        <v>448</v>
      </c>
      <c r="D3" s="37"/>
      <c r="E3" s="37"/>
    </row>
    <row r="4" spans="1:20" ht="15.05" x14ac:dyDescent="0.25">
      <c r="A4" s="48"/>
      <c r="C4" s="37"/>
      <c r="D4" s="37"/>
      <c r="E4" s="37"/>
    </row>
    <row r="5" spans="1:20" ht="19" thickBot="1" x14ac:dyDescent="0.55000000000000004">
      <c r="A5" s="49" t="s">
        <v>57</v>
      </c>
      <c r="B5" s="12" t="s">
        <v>58</v>
      </c>
      <c r="C5" s="112" t="s">
        <v>449</v>
      </c>
      <c r="D5" s="37"/>
      <c r="E5" s="113" t="s">
        <v>57</v>
      </c>
    </row>
    <row r="6" spans="1:20" x14ac:dyDescent="0.4">
      <c r="A6" s="101" t="s">
        <v>2</v>
      </c>
      <c r="B6" s="102" t="s">
        <v>1</v>
      </c>
      <c r="C6" s="102" t="s">
        <v>0</v>
      </c>
      <c r="D6" s="102" t="s">
        <v>56</v>
      </c>
      <c r="E6" s="102" t="s">
        <v>44</v>
      </c>
      <c r="F6" s="104" t="s">
        <v>12</v>
      </c>
      <c r="G6" s="98" t="s">
        <v>6</v>
      </c>
      <c r="H6" s="99"/>
      <c r="I6" s="100"/>
      <c r="J6" s="98" t="s">
        <v>7</v>
      </c>
      <c r="K6" s="99"/>
      <c r="L6" s="100"/>
      <c r="M6" s="94"/>
      <c r="N6" s="96" t="s">
        <v>5</v>
      </c>
      <c r="O6" s="1" t="s">
        <v>9</v>
      </c>
      <c r="P6" s="1" t="s">
        <v>6</v>
      </c>
      <c r="Q6" s="1" t="s">
        <v>6</v>
      </c>
      <c r="R6" s="1" t="s">
        <v>10</v>
      </c>
      <c r="S6" s="1" t="s">
        <v>7</v>
      </c>
      <c r="T6" s="63" t="s">
        <v>7</v>
      </c>
    </row>
    <row r="7" spans="1:20" x14ac:dyDescent="0.4">
      <c r="A7" s="101"/>
      <c r="B7" s="102"/>
      <c r="C7" s="102"/>
      <c r="D7" s="102"/>
      <c r="E7" s="102"/>
      <c r="F7" s="105"/>
      <c r="G7" s="6" t="s">
        <v>3</v>
      </c>
      <c r="H7" s="7" t="s">
        <v>4</v>
      </c>
      <c r="I7" s="18" t="s">
        <v>8</v>
      </c>
      <c r="J7" s="6" t="s">
        <v>3</v>
      </c>
      <c r="K7" s="7" t="s">
        <v>4</v>
      </c>
      <c r="L7" s="18" t="s">
        <v>8</v>
      </c>
      <c r="M7" s="95"/>
      <c r="N7" s="97"/>
      <c r="O7" s="1">
        <v>1000</v>
      </c>
      <c r="P7" s="1" t="s">
        <v>4</v>
      </c>
      <c r="Q7" s="1" t="s">
        <v>11</v>
      </c>
      <c r="R7" s="1">
        <v>1000</v>
      </c>
      <c r="S7" s="1" t="s">
        <v>4</v>
      </c>
      <c r="T7" s="63" t="s">
        <v>11</v>
      </c>
    </row>
    <row r="8" spans="1:20" x14ac:dyDescent="0.4">
      <c r="A8" s="41" t="s">
        <v>455</v>
      </c>
      <c r="B8" s="13" t="s">
        <v>245</v>
      </c>
      <c r="C8" s="13" t="s">
        <v>454</v>
      </c>
      <c r="D8" s="44" t="s">
        <v>164</v>
      </c>
      <c r="E8" s="13" t="s">
        <v>246</v>
      </c>
      <c r="F8" s="62" t="s">
        <v>13</v>
      </c>
      <c r="G8" s="8">
        <v>1</v>
      </c>
      <c r="H8" s="8">
        <v>21</v>
      </c>
      <c r="I8" s="19">
        <f t="shared" ref="I8:I14" si="0">IF(P8&lt;=0,0,ROUND((1000+Q8*5),0))</f>
        <v>1095</v>
      </c>
      <c r="J8" s="8"/>
      <c r="K8" s="8">
        <v>21</v>
      </c>
      <c r="L8" s="21">
        <f t="shared" ref="L8:L14" si="1">IF(S8&lt;=0,0,ROUND((1000+T8*10),0))</f>
        <v>1010</v>
      </c>
      <c r="M8" s="13"/>
      <c r="N8" s="27">
        <f t="shared" ref="N8:N14" si="2">+IF(OR(I8=0,L8=0),"N/F",(I8+L8))</f>
        <v>2105</v>
      </c>
      <c r="O8" s="8">
        <v>100</v>
      </c>
      <c r="P8" s="8">
        <f t="shared" ref="P8:P13" si="3">+G8*60+H8</f>
        <v>81</v>
      </c>
      <c r="Q8" s="8">
        <f t="shared" ref="Q8:Q13" si="4">+O8-P8</f>
        <v>19</v>
      </c>
      <c r="R8" s="8">
        <v>22</v>
      </c>
      <c r="S8" s="8">
        <f t="shared" ref="S8:S13" si="5">+J8*60+K8</f>
        <v>21</v>
      </c>
      <c r="T8" s="52">
        <f t="shared" ref="T8:T15" si="6">+R8-S8</f>
        <v>1</v>
      </c>
    </row>
    <row r="9" spans="1:20" ht="15.05" x14ac:dyDescent="0.25">
      <c r="A9" s="28" t="s">
        <v>165</v>
      </c>
      <c r="B9" s="8" t="s">
        <v>61</v>
      </c>
      <c r="C9" s="8" t="s">
        <v>62</v>
      </c>
      <c r="D9" s="52" t="s">
        <v>70</v>
      </c>
      <c r="E9" s="8" t="s">
        <v>63</v>
      </c>
      <c r="F9" s="62" t="s">
        <v>13</v>
      </c>
      <c r="G9" s="11">
        <v>1</v>
      </c>
      <c r="H9" s="8">
        <v>24</v>
      </c>
      <c r="I9" s="19">
        <f t="shared" si="0"/>
        <v>1080</v>
      </c>
      <c r="J9" s="8"/>
      <c r="K9" s="8">
        <v>22</v>
      </c>
      <c r="L9" s="21">
        <f t="shared" si="1"/>
        <v>1000</v>
      </c>
      <c r="M9" s="13"/>
      <c r="N9" s="27">
        <f t="shared" si="2"/>
        <v>2080</v>
      </c>
      <c r="O9" s="8">
        <v>100</v>
      </c>
      <c r="P9" s="8">
        <f t="shared" si="3"/>
        <v>84</v>
      </c>
      <c r="Q9" s="8">
        <f t="shared" si="4"/>
        <v>16</v>
      </c>
      <c r="R9" s="8">
        <v>22</v>
      </c>
      <c r="S9" s="8">
        <f t="shared" si="5"/>
        <v>22</v>
      </c>
      <c r="T9" s="52">
        <f t="shared" si="6"/>
        <v>0</v>
      </c>
    </row>
    <row r="10" spans="1:20" ht="15.05" x14ac:dyDescent="0.25">
      <c r="A10" s="24" t="s">
        <v>204</v>
      </c>
      <c r="B10" s="8" t="s">
        <v>203</v>
      </c>
      <c r="C10" s="8" t="s">
        <v>163</v>
      </c>
      <c r="D10" s="52" t="s">
        <v>164</v>
      </c>
      <c r="E10" s="10">
        <v>40154</v>
      </c>
      <c r="F10" s="62" t="s">
        <v>13</v>
      </c>
      <c r="G10" s="8">
        <v>1</v>
      </c>
      <c r="H10" s="8">
        <v>21</v>
      </c>
      <c r="I10" s="19">
        <f t="shared" si="0"/>
        <v>1095</v>
      </c>
      <c r="J10" s="8"/>
      <c r="K10" s="8">
        <v>24</v>
      </c>
      <c r="L10" s="21">
        <f t="shared" si="1"/>
        <v>980</v>
      </c>
      <c r="M10" s="13"/>
      <c r="N10" s="27">
        <f t="shared" si="2"/>
        <v>2075</v>
      </c>
      <c r="O10" s="8">
        <v>100</v>
      </c>
      <c r="P10" s="8">
        <f t="shared" si="3"/>
        <v>81</v>
      </c>
      <c r="Q10" s="8">
        <f t="shared" si="4"/>
        <v>19</v>
      </c>
      <c r="R10" s="8">
        <v>22</v>
      </c>
      <c r="S10" s="8">
        <f t="shared" si="5"/>
        <v>24</v>
      </c>
      <c r="T10" s="52">
        <f t="shared" si="6"/>
        <v>-2</v>
      </c>
    </row>
    <row r="11" spans="1:20" ht="15.05" x14ac:dyDescent="0.25">
      <c r="A11" s="28"/>
      <c r="B11" s="8" t="s">
        <v>247</v>
      </c>
      <c r="C11" s="8" t="s">
        <v>248</v>
      </c>
      <c r="D11" s="52"/>
      <c r="E11" s="8" t="s">
        <v>249</v>
      </c>
      <c r="F11" s="62" t="s">
        <v>13</v>
      </c>
      <c r="G11" s="8">
        <v>1</v>
      </c>
      <c r="H11" s="8">
        <v>18</v>
      </c>
      <c r="I11" s="19">
        <f t="shared" si="0"/>
        <v>1110</v>
      </c>
      <c r="J11" s="8"/>
      <c r="K11" s="8">
        <v>26</v>
      </c>
      <c r="L11" s="21">
        <f t="shared" si="1"/>
        <v>960</v>
      </c>
      <c r="M11" s="13"/>
      <c r="N11" s="27">
        <f t="shared" si="2"/>
        <v>2070</v>
      </c>
      <c r="O11" s="8">
        <v>100</v>
      </c>
      <c r="P11" s="8">
        <f t="shared" si="3"/>
        <v>78</v>
      </c>
      <c r="Q11" s="8">
        <f t="shared" si="4"/>
        <v>22</v>
      </c>
      <c r="R11" s="8">
        <v>22</v>
      </c>
      <c r="S11" s="8">
        <f t="shared" si="5"/>
        <v>26</v>
      </c>
      <c r="T11" s="52">
        <f t="shared" si="6"/>
        <v>-4</v>
      </c>
    </row>
    <row r="12" spans="1:20" ht="15.05" x14ac:dyDescent="0.25">
      <c r="A12" s="28" t="s">
        <v>166</v>
      </c>
      <c r="B12" s="8" t="s">
        <v>134</v>
      </c>
      <c r="C12" s="8" t="s">
        <v>133</v>
      </c>
      <c r="D12" s="52" t="s">
        <v>135</v>
      </c>
      <c r="E12" s="8" t="s">
        <v>136</v>
      </c>
      <c r="F12" s="62" t="s">
        <v>13</v>
      </c>
      <c r="G12" s="8">
        <v>1</v>
      </c>
      <c r="H12" s="8">
        <v>32</v>
      </c>
      <c r="I12" s="19">
        <f t="shared" si="0"/>
        <v>1040</v>
      </c>
      <c r="J12" s="8"/>
      <c r="K12" s="8">
        <v>24</v>
      </c>
      <c r="L12" s="21">
        <f t="shared" si="1"/>
        <v>980</v>
      </c>
      <c r="M12" s="13"/>
      <c r="N12" s="27">
        <f t="shared" si="2"/>
        <v>2020</v>
      </c>
      <c r="O12" s="8">
        <v>100</v>
      </c>
      <c r="P12" s="8">
        <f t="shared" si="3"/>
        <v>92</v>
      </c>
      <c r="Q12" s="8">
        <f t="shared" si="4"/>
        <v>8</v>
      </c>
      <c r="R12" s="8">
        <v>22</v>
      </c>
      <c r="S12" s="8">
        <f t="shared" si="5"/>
        <v>24</v>
      </c>
      <c r="T12" s="52">
        <f t="shared" si="6"/>
        <v>-2</v>
      </c>
    </row>
    <row r="13" spans="1:20" ht="15.05" x14ac:dyDescent="0.25">
      <c r="A13" s="29" t="s">
        <v>253</v>
      </c>
      <c r="B13" s="8" t="s">
        <v>250</v>
      </c>
      <c r="C13" s="8" t="s">
        <v>251</v>
      </c>
      <c r="D13" s="52"/>
      <c r="E13" s="8" t="s">
        <v>252</v>
      </c>
      <c r="F13" s="62" t="s">
        <v>13</v>
      </c>
      <c r="G13" s="8">
        <v>1</v>
      </c>
      <c r="H13" s="8">
        <v>40</v>
      </c>
      <c r="I13" s="19">
        <f t="shared" si="0"/>
        <v>1000</v>
      </c>
      <c r="J13" s="8"/>
      <c r="K13" s="8">
        <v>24</v>
      </c>
      <c r="L13" s="21">
        <f t="shared" si="1"/>
        <v>980</v>
      </c>
      <c r="M13" s="13"/>
      <c r="N13" s="27">
        <f t="shared" si="2"/>
        <v>1980</v>
      </c>
      <c r="O13" s="8">
        <v>100</v>
      </c>
      <c r="P13" s="8">
        <f t="shared" si="3"/>
        <v>100</v>
      </c>
      <c r="Q13" s="8">
        <f t="shared" si="4"/>
        <v>0</v>
      </c>
      <c r="R13" s="8">
        <v>22</v>
      </c>
      <c r="S13" s="8">
        <f t="shared" si="5"/>
        <v>24</v>
      </c>
      <c r="T13" s="52">
        <f t="shared" si="6"/>
        <v>-2</v>
      </c>
    </row>
    <row r="14" spans="1:20" ht="15.05" x14ac:dyDescent="0.25">
      <c r="A14" s="35" t="s">
        <v>363</v>
      </c>
      <c r="B14" s="8" t="s">
        <v>360</v>
      </c>
      <c r="C14" s="8" t="s">
        <v>361</v>
      </c>
      <c r="D14" s="52" t="s">
        <v>362</v>
      </c>
      <c r="E14" s="8" t="s">
        <v>362</v>
      </c>
      <c r="F14" s="62" t="s">
        <v>13</v>
      </c>
      <c r="G14" s="8">
        <v>1</v>
      </c>
      <c r="H14" s="8">
        <v>38</v>
      </c>
      <c r="I14" s="19">
        <f t="shared" si="0"/>
        <v>1010</v>
      </c>
      <c r="J14" s="8"/>
      <c r="K14" s="8"/>
      <c r="L14" s="21">
        <f t="shared" si="1"/>
        <v>0</v>
      </c>
      <c r="M14" s="13"/>
      <c r="N14" s="27" t="str">
        <f t="shared" si="2"/>
        <v>N/F</v>
      </c>
      <c r="O14" s="8">
        <v>100</v>
      </c>
      <c r="P14" s="8">
        <f>+G14*60+H14</f>
        <v>98</v>
      </c>
      <c r="Q14" s="8">
        <f>+O14-P14</f>
        <v>2</v>
      </c>
      <c r="R14" s="8">
        <v>22</v>
      </c>
      <c r="S14" s="8">
        <f>+J14*60+K14</f>
        <v>0</v>
      </c>
      <c r="T14" s="52">
        <f>+R14-S14</f>
        <v>22</v>
      </c>
    </row>
    <row r="15" spans="1:20" x14ac:dyDescent="0.4">
      <c r="A15" s="28"/>
      <c r="B15" s="8"/>
      <c r="C15" s="8"/>
      <c r="D15" s="52"/>
      <c r="F15" s="62" t="s">
        <v>13</v>
      </c>
      <c r="G15" s="8"/>
      <c r="H15" s="8"/>
      <c r="I15" s="19">
        <f t="shared" ref="I15" si="7">IF(P15&lt;=0,0,ROUND((1000+Q15*5),0))</f>
        <v>0</v>
      </c>
      <c r="J15" s="8"/>
      <c r="K15" s="8"/>
      <c r="L15" s="21">
        <f t="shared" ref="L15" si="8">IF(S15&lt;=0,0,ROUND((1000+T15*10),0))</f>
        <v>0</v>
      </c>
      <c r="M15" s="13"/>
      <c r="N15" s="27" t="str">
        <f t="shared" ref="N15" si="9">+IF(OR(I15=0,L15=0),"N/F",(I15+L15))</f>
        <v>N/F</v>
      </c>
      <c r="O15" s="8">
        <v>100</v>
      </c>
      <c r="P15" s="8">
        <f t="shared" ref="P15" si="10">+G15*60+H15</f>
        <v>0</v>
      </c>
      <c r="Q15" s="8">
        <f t="shared" ref="Q15" si="11">+O15-P15</f>
        <v>100</v>
      </c>
      <c r="R15" s="8">
        <v>22</v>
      </c>
      <c r="S15" s="8">
        <f t="shared" ref="S15" si="12">+J15*60+K15</f>
        <v>0</v>
      </c>
      <c r="T15" s="52">
        <f t="shared" si="6"/>
        <v>22</v>
      </c>
    </row>
    <row r="16" spans="1:20" x14ac:dyDescent="0.4">
      <c r="A16" s="101" t="s">
        <v>2</v>
      </c>
      <c r="B16" s="102" t="s">
        <v>1</v>
      </c>
      <c r="C16" s="102" t="s">
        <v>0</v>
      </c>
      <c r="D16" s="53"/>
      <c r="E16" s="102" t="s">
        <v>44</v>
      </c>
      <c r="F16" s="103" t="s">
        <v>12</v>
      </c>
      <c r="G16" s="102" t="s">
        <v>6</v>
      </c>
      <c r="H16" s="102"/>
      <c r="I16" s="102"/>
      <c r="J16" s="102" t="s">
        <v>7</v>
      </c>
      <c r="K16" s="102"/>
      <c r="L16" s="102"/>
      <c r="M16" s="101"/>
      <c r="N16" s="106" t="s">
        <v>5</v>
      </c>
      <c r="O16" s="1" t="s">
        <v>9</v>
      </c>
      <c r="P16" s="1" t="s">
        <v>6</v>
      </c>
      <c r="Q16" s="1" t="s">
        <v>6</v>
      </c>
      <c r="R16" s="1" t="s">
        <v>10</v>
      </c>
      <c r="S16" s="1" t="s">
        <v>7</v>
      </c>
      <c r="T16" s="63" t="s">
        <v>7</v>
      </c>
    </row>
    <row r="17" spans="1:20" x14ac:dyDescent="0.4">
      <c r="A17" s="101"/>
      <c r="B17" s="102"/>
      <c r="C17" s="102"/>
      <c r="D17" s="53" t="str">
        <f>$D$6</f>
        <v>School/Club</v>
      </c>
      <c r="E17" s="102"/>
      <c r="F17" s="103"/>
      <c r="G17" s="9" t="s">
        <v>3</v>
      </c>
      <c r="H17" s="9" t="s">
        <v>4</v>
      </c>
      <c r="I17" s="20" t="s">
        <v>8</v>
      </c>
      <c r="J17" s="9" t="s">
        <v>3</v>
      </c>
      <c r="K17" s="9" t="s">
        <v>4</v>
      </c>
      <c r="L17" s="20" t="s">
        <v>8</v>
      </c>
      <c r="M17" s="101"/>
      <c r="N17" s="106"/>
      <c r="O17" s="1">
        <v>1000</v>
      </c>
      <c r="P17" s="1" t="s">
        <v>4</v>
      </c>
      <c r="Q17" s="1" t="s">
        <v>11</v>
      </c>
      <c r="R17" s="1">
        <v>1000</v>
      </c>
      <c r="S17" s="1" t="s">
        <v>4</v>
      </c>
      <c r="T17" s="63" t="s">
        <v>11</v>
      </c>
    </row>
    <row r="18" spans="1:20" ht="15.05" customHeight="1" x14ac:dyDescent="0.25">
      <c r="A18" s="24" t="s">
        <v>206</v>
      </c>
      <c r="B18" s="8" t="s">
        <v>68</v>
      </c>
      <c r="C18" s="8" t="s">
        <v>69</v>
      </c>
      <c r="D18" s="52" t="s">
        <v>70</v>
      </c>
      <c r="E18" s="8" t="s">
        <v>71</v>
      </c>
      <c r="F18" s="62" t="s">
        <v>14</v>
      </c>
      <c r="G18" s="8">
        <v>1</v>
      </c>
      <c r="H18" s="8">
        <v>32</v>
      </c>
      <c r="I18" s="19">
        <f t="shared" ref="I18:I24" si="13">IF(P18&lt;=0,0,ROUND((1000+Q18*5),0))</f>
        <v>1065</v>
      </c>
      <c r="J18" s="8"/>
      <c r="K18" s="8">
        <v>25</v>
      </c>
      <c r="L18" s="21">
        <f t="shared" ref="L18:L24" si="14">IF(S18&lt;=0,0,ROUND((1000+T18*10),0))</f>
        <v>970</v>
      </c>
      <c r="M18" s="13"/>
      <c r="N18" s="27">
        <f t="shared" ref="N18:N24" si="15">+IF(OR(I18=0,L18=0),"N/F",(I18+L18))</f>
        <v>2035</v>
      </c>
      <c r="O18" s="8">
        <v>105</v>
      </c>
      <c r="P18" s="8">
        <f>+G18*60+H18</f>
        <v>92</v>
      </c>
      <c r="Q18" s="8">
        <f>+O18-P18</f>
        <v>13</v>
      </c>
      <c r="R18" s="8">
        <v>22</v>
      </c>
      <c r="S18" s="8">
        <f>+J18*60+K18</f>
        <v>25</v>
      </c>
      <c r="T18" s="52">
        <f>+R18-S18</f>
        <v>-3</v>
      </c>
    </row>
    <row r="19" spans="1:20" ht="15.05" x14ac:dyDescent="0.25">
      <c r="A19" s="24" t="s">
        <v>205</v>
      </c>
      <c r="B19" s="38" t="s">
        <v>64</v>
      </c>
      <c r="C19" s="8" t="s">
        <v>65</v>
      </c>
      <c r="D19" s="52" t="s">
        <v>66</v>
      </c>
      <c r="E19" s="8" t="s">
        <v>67</v>
      </c>
      <c r="F19" s="62" t="s">
        <v>14</v>
      </c>
      <c r="G19" s="8">
        <v>1</v>
      </c>
      <c r="H19" s="8">
        <v>39</v>
      </c>
      <c r="I19" s="19">
        <f t="shared" si="13"/>
        <v>1030</v>
      </c>
      <c r="J19" s="8"/>
      <c r="K19" s="8">
        <v>23</v>
      </c>
      <c r="L19" s="21">
        <f t="shared" si="14"/>
        <v>990</v>
      </c>
      <c r="M19" s="13"/>
      <c r="N19" s="27">
        <f t="shared" si="15"/>
        <v>2020</v>
      </c>
      <c r="O19" s="8">
        <v>105</v>
      </c>
      <c r="P19" s="8">
        <f>+G19*60+H19</f>
        <v>99</v>
      </c>
      <c r="Q19" s="8">
        <f>+O19-P19</f>
        <v>6</v>
      </c>
      <c r="R19" s="8">
        <v>22</v>
      </c>
      <c r="S19" s="8">
        <f>+J19*60+K19</f>
        <v>23</v>
      </c>
      <c r="T19" s="52">
        <f>+R19-S19</f>
        <v>-1</v>
      </c>
    </row>
    <row r="20" spans="1:20" ht="15.05" x14ac:dyDescent="0.25">
      <c r="A20" s="24" t="s">
        <v>208</v>
      </c>
      <c r="B20" s="8" t="s">
        <v>122</v>
      </c>
      <c r="C20" s="8" t="s">
        <v>77</v>
      </c>
      <c r="D20" s="52" t="s">
        <v>60</v>
      </c>
      <c r="E20" s="10" t="s">
        <v>483</v>
      </c>
      <c r="F20" s="62" t="s">
        <v>14</v>
      </c>
      <c r="G20" s="8">
        <v>1</v>
      </c>
      <c r="H20" s="8">
        <v>39</v>
      </c>
      <c r="I20" s="19">
        <f t="shared" si="13"/>
        <v>1030</v>
      </c>
      <c r="J20" s="8"/>
      <c r="K20" s="8">
        <v>23</v>
      </c>
      <c r="L20" s="21">
        <f t="shared" si="14"/>
        <v>990</v>
      </c>
      <c r="M20" s="13"/>
      <c r="N20" s="27">
        <f t="shared" si="15"/>
        <v>2020</v>
      </c>
      <c r="O20" s="8">
        <v>105</v>
      </c>
      <c r="P20" s="8">
        <f t="shared" ref="P20:P25" si="16">+G20*60+H20</f>
        <v>99</v>
      </c>
      <c r="Q20" s="8">
        <f t="shared" ref="Q20:Q25" si="17">+O20-P20</f>
        <v>6</v>
      </c>
      <c r="R20" s="8">
        <v>22</v>
      </c>
      <c r="S20" s="8">
        <f t="shared" ref="S20:S25" si="18">+J20*60+K20</f>
        <v>23</v>
      </c>
      <c r="T20" s="52">
        <f t="shared" ref="T20:T25" si="19">+R20-S20</f>
        <v>-1</v>
      </c>
    </row>
    <row r="21" spans="1:20" ht="15.05" x14ac:dyDescent="0.25">
      <c r="A21" s="28" t="s">
        <v>167</v>
      </c>
      <c r="B21" s="8" t="s">
        <v>126</v>
      </c>
      <c r="C21" s="8" t="s">
        <v>127</v>
      </c>
      <c r="D21" s="52" t="s">
        <v>70</v>
      </c>
      <c r="E21" s="8" t="s">
        <v>128</v>
      </c>
      <c r="F21" s="62" t="s">
        <v>14</v>
      </c>
      <c r="G21" s="8">
        <v>1</v>
      </c>
      <c r="H21" s="8">
        <v>50</v>
      </c>
      <c r="I21" s="19">
        <f t="shared" si="13"/>
        <v>975</v>
      </c>
      <c r="J21" s="8"/>
      <c r="K21" s="8">
        <v>20</v>
      </c>
      <c r="L21" s="21">
        <f t="shared" si="14"/>
        <v>1020</v>
      </c>
      <c r="M21" s="13"/>
      <c r="N21" s="27">
        <f t="shared" si="15"/>
        <v>1995</v>
      </c>
      <c r="O21" s="8">
        <v>105</v>
      </c>
      <c r="P21" s="8">
        <f t="shared" si="16"/>
        <v>110</v>
      </c>
      <c r="Q21" s="8">
        <f t="shared" si="17"/>
        <v>-5</v>
      </c>
      <c r="R21" s="8">
        <v>22</v>
      </c>
      <c r="S21" s="8">
        <f t="shared" si="18"/>
        <v>20</v>
      </c>
      <c r="T21" s="52">
        <f t="shared" si="19"/>
        <v>2</v>
      </c>
    </row>
    <row r="22" spans="1:20" ht="15.05" x14ac:dyDescent="0.25">
      <c r="A22" s="28" t="s">
        <v>168</v>
      </c>
      <c r="B22" s="8" t="s">
        <v>82</v>
      </c>
      <c r="C22" s="8" t="s">
        <v>96</v>
      </c>
      <c r="D22" s="52" t="s">
        <v>70</v>
      </c>
      <c r="E22" s="8" t="s">
        <v>125</v>
      </c>
      <c r="F22" s="62" t="s">
        <v>14</v>
      </c>
      <c r="G22" s="8">
        <v>1</v>
      </c>
      <c r="H22" s="8">
        <v>43</v>
      </c>
      <c r="I22" s="19">
        <f t="shared" si="13"/>
        <v>1010</v>
      </c>
      <c r="J22" s="8"/>
      <c r="K22" s="8">
        <v>28</v>
      </c>
      <c r="L22" s="21">
        <f t="shared" si="14"/>
        <v>940</v>
      </c>
      <c r="M22" s="13"/>
      <c r="N22" s="27">
        <f t="shared" si="15"/>
        <v>1950</v>
      </c>
      <c r="O22" s="8">
        <v>105</v>
      </c>
      <c r="P22" s="8">
        <f t="shared" si="16"/>
        <v>103</v>
      </c>
      <c r="Q22" s="8">
        <f t="shared" si="17"/>
        <v>2</v>
      </c>
      <c r="R22" s="8">
        <v>22</v>
      </c>
      <c r="S22" s="8">
        <f t="shared" si="18"/>
        <v>28</v>
      </c>
      <c r="T22" s="52">
        <f t="shared" si="19"/>
        <v>-6</v>
      </c>
    </row>
    <row r="23" spans="1:20" ht="15.05" x14ac:dyDescent="0.25">
      <c r="A23" s="24" t="s">
        <v>209</v>
      </c>
      <c r="B23" s="8" t="s">
        <v>122</v>
      </c>
      <c r="C23" s="8" t="s">
        <v>124</v>
      </c>
      <c r="D23" s="52" t="s">
        <v>60</v>
      </c>
      <c r="E23" s="10" t="s">
        <v>483</v>
      </c>
      <c r="F23" s="62" t="s">
        <v>14</v>
      </c>
      <c r="G23" s="8">
        <v>1</v>
      </c>
      <c r="H23" s="8">
        <v>52</v>
      </c>
      <c r="I23" s="19">
        <f t="shared" si="13"/>
        <v>965</v>
      </c>
      <c r="J23" s="8"/>
      <c r="K23" s="8">
        <v>29</v>
      </c>
      <c r="L23" s="21">
        <f t="shared" si="14"/>
        <v>930</v>
      </c>
      <c r="M23" s="13"/>
      <c r="N23" s="27">
        <f t="shared" si="15"/>
        <v>1895</v>
      </c>
      <c r="O23" s="8">
        <v>105</v>
      </c>
      <c r="P23" s="8">
        <f t="shared" si="16"/>
        <v>112</v>
      </c>
      <c r="Q23" s="8">
        <f t="shared" si="17"/>
        <v>-7</v>
      </c>
      <c r="R23" s="8">
        <v>22</v>
      </c>
      <c r="S23" s="8">
        <f t="shared" si="18"/>
        <v>29</v>
      </c>
      <c r="T23" s="52">
        <f t="shared" si="19"/>
        <v>-7</v>
      </c>
    </row>
    <row r="24" spans="1:20" ht="15.05" x14ac:dyDescent="0.25">
      <c r="A24" s="24" t="s">
        <v>207</v>
      </c>
      <c r="B24" s="8" t="s">
        <v>72</v>
      </c>
      <c r="C24" s="8" t="s">
        <v>73</v>
      </c>
      <c r="D24" s="52" t="s">
        <v>70</v>
      </c>
      <c r="E24" s="8" t="s">
        <v>74</v>
      </c>
      <c r="F24" s="62" t="s">
        <v>14</v>
      </c>
      <c r="G24" s="8">
        <v>2</v>
      </c>
      <c r="H24" s="8">
        <v>5</v>
      </c>
      <c r="I24" s="19">
        <f t="shared" si="13"/>
        <v>900</v>
      </c>
      <c r="J24" s="8"/>
      <c r="K24" s="8">
        <v>24</v>
      </c>
      <c r="L24" s="21">
        <f t="shared" si="14"/>
        <v>980</v>
      </c>
      <c r="M24" s="13"/>
      <c r="N24" s="27">
        <f t="shared" si="15"/>
        <v>1880</v>
      </c>
      <c r="O24" s="8">
        <v>105</v>
      </c>
      <c r="P24" s="8">
        <f t="shared" si="16"/>
        <v>125</v>
      </c>
      <c r="Q24" s="8">
        <f t="shared" si="17"/>
        <v>-20</v>
      </c>
      <c r="R24" s="8">
        <v>22</v>
      </c>
      <c r="S24" s="8">
        <f t="shared" si="18"/>
        <v>24</v>
      </c>
      <c r="T24" s="52">
        <f t="shared" si="19"/>
        <v>-2</v>
      </c>
    </row>
    <row r="25" spans="1:20" x14ac:dyDescent="0.4">
      <c r="A25" s="29"/>
      <c r="B25" s="8"/>
      <c r="C25" s="8"/>
      <c r="D25" s="52"/>
      <c r="F25" s="62" t="s">
        <v>14</v>
      </c>
      <c r="G25" s="8"/>
      <c r="H25" s="8"/>
      <c r="I25" s="19">
        <f t="shared" ref="I25" si="20">IF(P25&lt;=0,0,ROUND((1000+Q25*5),0))</f>
        <v>0</v>
      </c>
      <c r="J25" s="8"/>
      <c r="K25" s="8"/>
      <c r="L25" s="21">
        <f t="shared" ref="L25" si="21">IF(S25&lt;=0,0,ROUND((1000+T25*10),0))</f>
        <v>0</v>
      </c>
      <c r="M25" s="13"/>
      <c r="N25" s="27" t="str">
        <f t="shared" ref="N25" si="22">+IF(OR(I25=0,L25=0),"N/F",(I25+L25))</f>
        <v>N/F</v>
      </c>
      <c r="O25" s="8">
        <v>105</v>
      </c>
      <c r="P25" s="8">
        <f t="shared" si="16"/>
        <v>0</v>
      </c>
      <c r="Q25" s="8">
        <f t="shared" si="17"/>
        <v>105</v>
      </c>
      <c r="R25" s="8">
        <v>22</v>
      </c>
      <c r="S25" s="8">
        <f t="shared" si="18"/>
        <v>0</v>
      </c>
      <c r="T25" s="52">
        <f t="shared" si="19"/>
        <v>22</v>
      </c>
    </row>
    <row r="26" spans="1:20" x14ac:dyDescent="0.4">
      <c r="A26" s="101" t="s">
        <v>2</v>
      </c>
      <c r="B26" s="102" t="s">
        <v>1</v>
      </c>
      <c r="C26" s="102" t="s">
        <v>0</v>
      </c>
      <c r="D26" s="53"/>
      <c r="E26" s="102" t="s">
        <v>43</v>
      </c>
      <c r="F26" s="103" t="s">
        <v>12</v>
      </c>
      <c r="G26" s="102" t="s">
        <v>6</v>
      </c>
      <c r="H26" s="102"/>
      <c r="I26" s="102"/>
      <c r="J26" s="102" t="s">
        <v>7</v>
      </c>
      <c r="K26" s="102"/>
      <c r="L26" s="102"/>
      <c r="M26" s="101"/>
      <c r="N26" s="106" t="s">
        <v>5</v>
      </c>
      <c r="O26" s="1" t="s">
        <v>9</v>
      </c>
      <c r="P26" s="1" t="s">
        <v>6</v>
      </c>
      <c r="Q26" s="1" t="s">
        <v>6</v>
      </c>
      <c r="R26" s="1" t="s">
        <v>10</v>
      </c>
      <c r="S26" s="1" t="s">
        <v>7</v>
      </c>
      <c r="T26" s="63" t="s">
        <v>7</v>
      </c>
    </row>
    <row r="27" spans="1:20" x14ac:dyDescent="0.4">
      <c r="A27" s="101"/>
      <c r="B27" s="102"/>
      <c r="C27" s="102"/>
      <c r="D27" s="53" t="str">
        <f>$D$6</f>
        <v>School/Club</v>
      </c>
      <c r="E27" s="102"/>
      <c r="F27" s="103"/>
      <c r="G27" s="9" t="s">
        <v>3</v>
      </c>
      <c r="H27" s="9" t="s">
        <v>4</v>
      </c>
      <c r="I27" s="20" t="s">
        <v>8</v>
      </c>
      <c r="J27" s="9" t="s">
        <v>3</v>
      </c>
      <c r="K27" s="9" t="s">
        <v>4</v>
      </c>
      <c r="L27" s="20" t="s">
        <v>8</v>
      </c>
      <c r="M27" s="101"/>
      <c r="N27" s="106"/>
      <c r="O27" s="1">
        <v>1000</v>
      </c>
      <c r="P27" s="1" t="s">
        <v>4</v>
      </c>
      <c r="Q27" s="1" t="s">
        <v>11</v>
      </c>
      <c r="R27" s="1">
        <v>1000</v>
      </c>
      <c r="S27" s="1" t="s">
        <v>4</v>
      </c>
      <c r="T27" s="63" t="s">
        <v>11</v>
      </c>
    </row>
    <row r="28" spans="1:20" ht="15.05" x14ac:dyDescent="0.25">
      <c r="A28" s="29" t="s">
        <v>255</v>
      </c>
      <c r="B28" s="39" t="s">
        <v>245</v>
      </c>
      <c r="C28" s="39" t="s">
        <v>258</v>
      </c>
      <c r="D28" s="54"/>
      <c r="E28" s="39" t="s">
        <v>259</v>
      </c>
      <c r="F28" s="62" t="s">
        <v>15</v>
      </c>
      <c r="G28" s="8">
        <v>2</v>
      </c>
      <c r="H28" s="8">
        <v>41</v>
      </c>
      <c r="I28" s="19">
        <f>IF(P28&lt;=0,0,ROUND((1000+Q28*5),0))</f>
        <v>1215</v>
      </c>
      <c r="J28" s="8"/>
      <c r="K28" s="8">
        <v>35</v>
      </c>
      <c r="L28" s="21">
        <f>IF(S28&lt;=0,0,ROUND((1000+T28*16),0))</f>
        <v>1240</v>
      </c>
      <c r="M28" s="74"/>
      <c r="N28" s="27">
        <f>+IF(OR(I28=0,L28=0),"N/F",(I28+L28))</f>
        <v>2455</v>
      </c>
      <c r="O28" s="8">
        <v>204</v>
      </c>
      <c r="P28" s="8">
        <f t="shared" ref="P28:P33" si="23">+G28*60+H28</f>
        <v>161</v>
      </c>
      <c r="Q28" s="8">
        <f t="shared" ref="Q28:Q33" si="24">+O28-P28</f>
        <v>43</v>
      </c>
      <c r="R28" s="8">
        <v>50</v>
      </c>
      <c r="S28" s="8">
        <f t="shared" ref="S28:S33" si="25">+J28*60+K28</f>
        <v>35</v>
      </c>
      <c r="T28" s="52">
        <f t="shared" ref="T28:T31" si="26">+R28-S28</f>
        <v>15</v>
      </c>
    </row>
    <row r="29" spans="1:20" ht="15.05" x14ac:dyDescent="0.25">
      <c r="A29" s="29" t="s">
        <v>254</v>
      </c>
      <c r="B29" s="39" t="s">
        <v>75</v>
      </c>
      <c r="C29" s="39" t="s">
        <v>256</v>
      </c>
      <c r="D29" s="54"/>
      <c r="E29" s="39" t="s">
        <v>257</v>
      </c>
      <c r="F29" s="62" t="s">
        <v>15</v>
      </c>
      <c r="G29" s="8">
        <v>2</v>
      </c>
      <c r="H29" s="8">
        <v>40</v>
      </c>
      <c r="I29" s="19">
        <f>IF(P29&lt;=0,0,ROUND((1000+Q29*5),0))</f>
        <v>1220</v>
      </c>
      <c r="J29" s="8"/>
      <c r="K29" s="8">
        <v>44</v>
      </c>
      <c r="L29" s="21">
        <f>IF(S29&lt;=0,0,ROUND((1000+T29*16),0))</f>
        <v>1096</v>
      </c>
      <c r="M29" s="74"/>
      <c r="N29" s="27">
        <f>+IF(OR(I29=0,L29=0),"N/F",(I29+L29))</f>
        <v>2316</v>
      </c>
      <c r="O29" s="8">
        <v>204</v>
      </c>
      <c r="P29" s="8">
        <f t="shared" si="23"/>
        <v>160</v>
      </c>
      <c r="Q29" s="8">
        <f t="shared" si="24"/>
        <v>44</v>
      </c>
      <c r="R29" s="8">
        <v>50</v>
      </c>
      <c r="S29" s="8">
        <f t="shared" si="25"/>
        <v>44</v>
      </c>
      <c r="T29" s="52">
        <f t="shared" si="26"/>
        <v>6</v>
      </c>
    </row>
    <row r="30" spans="1:20" ht="15.05" x14ac:dyDescent="0.25">
      <c r="A30" s="33" t="s">
        <v>371</v>
      </c>
      <c r="B30" s="39" t="s">
        <v>369</v>
      </c>
      <c r="C30" s="39" t="s">
        <v>368</v>
      </c>
      <c r="D30" s="54"/>
      <c r="E30" s="40" t="s">
        <v>370</v>
      </c>
      <c r="F30" s="62" t="s">
        <v>15</v>
      </c>
      <c r="G30" s="8">
        <v>2</v>
      </c>
      <c r="H30" s="8">
        <v>56</v>
      </c>
      <c r="I30" s="19">
        <f>IF(P30&lt;=0,0,ROUND((1000+Q30*5),0))</f>
        <v>1140</v>
      </c>
      <c r="J30" s="8"/>
      <c r="K30" s="8">
        <v>46</v>
      </c>
      <c r="L30" s="21">
        <f>IF(S30&lt;=0,0,ROUND((1000+T30*16),0))</f>
        <v>1064</v>
      </c>
      <c r="M30" s="74"/>
      <c r="N30" s="27">
        <f>+IF(OR(I30=0,L30=0),"N/F",(I30+L30))</f>
        <v>2204</v>
      </c>
      <c r="O30" s="8">
        <v>204</v>
      </c>
      <c r="P30" s="8">
        <f t="shared" si="23"/>
        <v>176</v>
      </c>
      <c r="Q30" s="8">
        <f t="shared" si="24"/>
        <v>28</v>
      </c>
      <c r="R30" s="8">
        <v>50</v>
      </c>
      <c r="S30" s="8">
        <f t="shared" si="25"/>
        <v>46</v>
      </c>
      <c r="T30" s="52">
        <f t="shared" si="26"/>
        <v>4</v>
      </c>
    </row>
    <row r="31" spans="1:20" ht="15.05" x14ac:dyDescent="0.25">
      <c r="A31" s="33" t="s">
        <v>364</v>
      </c>
      <c r="B31" s="39" t="s">
        <v>366</v>
      </c>
      <c r="C31" s="39" t="s">
        <v>365</v>
      </c>
      <c r="D31" s="54"/>
      <c r="E31" s="39" t="s">
        <v>367</v>
      </c>
      <c r="F31" s="62" t="s">
        <v>15</v>
      </c>
      <c r="G31" s="8">
        <v>4</v>
      </c>
      <c r="H31" s="8">
        <v>41</v>
      </c>
      <c r="I31" s="19">
        <f>IF(P31&lt;=0,0,ROUND((1000+Q31*5),0))</f>
        <v>615</v>
      </c>
      <c r="J31" s="8">
        <v>1</v>
      </c>
      <c r="K31" s="8">
        <v>0</v>
      </c>
      <c r="L31" s="21">
        <f>IF(S31&lt;=0,0,ROUND((1000+T31*16),0))</f>
        <v>840</v>
      </c>
      <c r="M31" s="13"/>
      <c r="N31" s="27">
        <f>+IF(OR(I31=0,L31=0),"N/F",(I31+L31))</f>
        <v>1455</v>
      </c>
      <c r="O31" s="8">
        <v>204</v>
      </c>
      <c r="P31" s="8">
        <f t="shared" si="23"/>
        <v>281</v>
      </c>
      <c r="Q31" s="8">
        <f t="shared" si="24"/>
        <v>-77</v>
      </c>
      <c r="R31" s="8">
        <v>50</v>
      </c>
      <c r="S31" s="8">
        <f t="shared" si="25"/>
        <v>60</v>
      </c>
      <c r="T31" s="52">
        <f t="shared" si="26"/>
        <v>-10</v>
      </c>
    </row>
    <row r="32" spans="1:20" ht="15.05" x14ac:dyDescent="0.25">
      <c r="A32" s="28" t="s">
        <v>169</v>
      </c>
      <c r="B32" s="39" t="s">
        <v>137</v>
      </c>
      <c r="C32" s="39" t="s">
        <v>138</v>
      </c>
      <c r="D32" s="54" t="s">
        <v>70</v>
      </c>
      <c r="E32" s="40" t="s">
        <v>210</v>
      </c>
      <c r="F32" s="62" t="s">
        <v>15</v>
      </c>
      <c r="G32" s="8">
        <v>3</v>
      </c>
      <c r="H32" s="8">
        <v>19</v>
      </c>
      <c r="I32" s="19">
        <f>IF(P32&lt;=0,0,ROUND((1000+Q32*5),0))</f>
        <v>1025</v>
      </c>
      <c r="J32" s="8"/>
      <c r="K32" s="8"/>
      <c r="L32" s="21">
        <f>IF(S32&lt;=0,0,ROUND((1000+T32*16),0))</f>
        <v>0</v>
      </c>
      <c r="M32" s="13"/>
      <c r="N32" s="27" t="str">
        <f>+IF(OR(I32=0,L32=0),"N/F",(I32+L32))</f>
        <v>N/F</v>
      </c>
      <c r="O32" s="8">
        <v>204</v>
      </c>
      <c r="P32" s="8">
        <f>+G32*60+H32</f>
        <v>199</v>
      </c>
      <c r="Q32" s="8">
        <f>+O32-P32</f>
        <v>5</v>
      </c>
      <c r="R32" s="8">
        <v>50</v>
      </c>
      <c r="S32" s="8">
        <f>+J32*60+K32</f>
        <v>0</v>
      </c>
      <c r="T32" s="52">
        <f>+R32-S32</f>
        <v>50</v>
      </c>
    </row>
    <row r="33" spans="1:20" x14ac:dyDescent="0.4">
      <c r="A33" s="32"/>
      <c r="B33" s="8"/>
      <c r="C33" s="8"/>
      <c r="D33" s="52"/>
      <c r="F33" s="62" t="s">
        <v>15</v>
      </c>
      <c r="G33" s="8"/>
      <c r="H33" s="8"/>
      <c r="I33" s="19">
        <f t="shared" ref="I33" si="27">IF(P33&lt;=0,0,ROUND((1000+Q33*5),0))</f>
        <v>0</v>
      </c>
      <c r="J33" s="8"/>
      <c r="K33" s="8"/>
      <c r="L33" s="21">
        <f t="shared" ref="L33" si="28">IF(S33&lt;=0,0,ROUND((1000+T33*16),0))</f>
        <v>0</v>
      </c>
      <c r="M33" s="13"/>
      <c r="N33" s="27" t="str">
        <f t="shared" ref="N33" si="29">+IF(OR(I33=0,L33=0),"N/F",(I33+L33))</f>
        <v>N/F</v>
      </c>
      <c r="O33" s="8">
        <v>204</v>
      </c>
      <c r="P33" s="8">
        <f t="shared" si="23"/>
        <v>0</v>
      </c>
      <c r="Q33" s="8">
        <f t="shared" si="24"/>
        <v>204</v>
      </c>
      <c r="R33" s="8">
        <v>50</v>
      </c>
      <c r="S33" s="8">
        <f t="shared" si="25"/>
        <v>0</v>
      </c>
      <c r="T33" s="52">
        <f t="shared" ref="T33" si="30">+R33-S33</f>
        <v>50</v>
      </c>
    </row>
    <row r="34" spans="1:20" x14ac:dyDescent="0.4">
      <c r="A34" s="101" t="s">
        <v>2</v>
      </c>
      <c r="B34" s="102" t="s">
        <v>1</v>
      </c>
      <c r="C34" s="102" t="s">
        <v>0</v>
      </c>
      <c r="D34" s="53"/>
      <c r="E34" s="102" t="s">
        <v>43</v>
      </c>
      <c r="F34" s="103" t="s">
        <v>12</v>
      </c>
      <c r="G34" s="102" t="s">
        <v>6</v>
      </c>
      <c r="H34" s="102"/>
      <c r="I34" s="102"/>
      <c r="J34" s="102" t="s">
        <v>7</v>
      </c>
      <c r="K34" s="102"/>
      <c r="L34" s="102"/>
      <c r="M34" s="101"/>
      <c r="N34" s="106" t="s">
        <v>5</v>
      </c>
      <c r="O34" s="1" t="s">
        <v>9</v>
      </c>
      <c r="P34" s="1" t="s">
        <v>6</v>
      </c>
      <c r="Q34" s="1" t="s">
        <v>6</v>
      </c>
      <c r="R34" s="1" t="s">
        <v>10</v>
      </c>
      <c r="S34" s="1" t="s">
        <v>7</v>
      </c>
      <c r="T34" s="63" t="s">
        <v>7</v>
      </c>
    </row>
    <row r="35" spans="1:20" x14ac:dyDescent="0.4">
      <c r="A35" s="101"/>
      <c r="B35" s="102"/>
      <c r="C35" s="102"/>
      <c r="D35" s="53" t="str">
        <f>$D$6</f>
        <v>School/Club</v>
      </c>
      <c r="E35" s="102"/>
      <c r="F35" s="103"/>
      <c r="G35" s="9" t="s">
        <v>3</v>
      </c>
      <c r="H35" s="9" t="s">
        <v>4</v>
      </c>
      <c r="I35" s="20" t="s">
        <v>8</v>
      </c>
      <c r="J35" s="9" t="s">
        <v>3</v>
      </c>
      <c r="K35" s="9" t="s">
        <v>4</v>
      </c>
      <c r="L35" s="20" t="s">
        <v>8</v>
      </c>
      <c r="M35" s="101"/>
      <c r="N35" s="106"/>
      <c r="O35" s="1">
        <v>1000</v>
      </c>
      <c r="P35" s="1" t="s">
        <v>4</v>
      </c>
      <c r="Q35" s="1" t="s">
        <v>11</v>
      </c>
      <c r="R35" s="1">
        <v>1000</v>
      </c>
      <c r="S35" s="1" t="s">
        <v>4</v>
      </c>
      <c r="T35" s="63" t="s">
        <v>11</v>
      </c>
    </row>
    <row r="36" spans="1:20" ht="15.05" x14ac:dyDescent="0.25">
      <c r="A36" s="24" t="s">
        <v>202</v>
      </c>
      <c r="B36" s="8" t="s">
        <v>78</v>
      </c>
      <c r="C36" s="8" t="s">
        <v>79</v>
      </c>
      <c r="D36" s="52" t="s">
        <v>70</v>
      </c>
      <c r="E36" s="8" t="s">
        <v>80</v>
      </c>
      <c r="F36" s="62" t="s">
        <v>16</v>
      </c>
      <c r="G36" s="8">
        <v>2</v>
      </c>
      <c r="H36" s="8">
        <v>59</v>
      </c>
      <c r="I36" s="19">
        <f t="shared" ref="I36:I42" si="31">IF(P36&lt;=0,0,ROUND((1000+Q36*5),0))</f>
        <v>1195</v>
      </c>
      <c r="J36" s="8"/>
      <c r="K36" s="8">
        <v>44</v>
      </c>
      <c r="L36" s="21">
        <f t="shared" ref="L36:L42" si="32">IF(S36&lt;=0,0,ROUND((1000+T36*16),0))</f>
        <v>1096</v>
      </c>
      <c r="M36" s="74"/>
      <c r="N36" s="27">
        <f t="shared" ref="N36:N42" si="33">+IF(OR(I36=0,L36=0),"N/F",(I36+L36))</f>
        <v>2291</v>
      </c>
      <c r="O36" s="8">
        <v>218</v>
      </c>
      <c r="P36" s="8">
        <f>+G36*60+H36</f>
        <v>179</v>
      </c>
      <c r="Q36" s="8">
        <f>+O36-P36</f>
        <v>39</v>
      </c>
      <c r="R36" s="8">
        <v>50</v>
      </c>
      <c r="S36" s="8">
        <f>+J36*60+K36</f>
        <v>44</v>
      </c>
      <c r="T36" s="52">
        <f>+R36-S36</f>
        <v>6</v>
      </c>
    </row>
    <row r="37" spans="1:20" ht="15.05" x14ac:dyDescent="0.25">
      <c r="A37" s="31" t="s">
        <v>174</v>
      </c>
      <c r="B37" s="8" t="s">
        <v>146</v>
      </c>
      <c r="C37" s="8" t="s">
        <v>147</v>
      </c>
      <c r="D37" s="52"/>
      <c r="E37" s="8" t="s">
        <v>211</v>
      </c>
      <c r="F37" s="62" t="s">
        <v>16</v>
      </c>
      <c r="G37" s="8">
        <v>3</v>
      </c>
      <c r="H37" s="8">
        <v>15</v>
      </c>
      <c r="I37" s="19">
        <f t="shared" si="31"/>
        <v>1115</v>
      </c>
      <c r="J37" s="8"/>
      <c r="K37" s="8">
        <v>53</v>
      </c>
      <c r="L37" s="21">
        <f t="shared" si="32"/>
        <v>952</v>
      </c>
      <c r="M37" s="74"/>
      <c r="N37" s="27">
        <f t="shared" si="33"/>
        <v>2067</v>
      </c>
      <c r="O37" s="8">
        <v>218</v>
      </c>
      <c r="P37" s="8">
        <f t="shared" ref="P37:P43" si="34">+G37*60+H37</f>
        <v>195</v>
      </c>
      <c r="Q37" s="8">
        <f t="shared" ref="Q37:Q43" si="35">+O37-P37</f>
        <v>23</v>
      </c>
      <c r="R37" s="8">
        <v>50</v>
      </c>
      <c r="S37" s="8">
        <f t="shared" ref="S37:S43" si="36">+J37*60+K37</f>
        <v>53</v>
      </c>
      <c r="T37" s="52">
        <f t="shared" ref="T37:T43" si="37">+R37-S37</f>
        <v>-3</v>
      </c>
    </row>
    <row r="38" spans="1:20" ht="15.05" x14ac:dyDescent="0.25">
      <c r="A38" s="31" t="s">
        <v>175</v>
      </c>
      <c r="B38" s="84" t="s">
        <v>123</v>
      </c>
      <c r="C38" s="84" t="s">
        <v>139</v>
      </c>
      <c r="D38" s="85" t="s">
        <v>140</v>
      </c>
      <c r="E38" s="14" t="s">
        <v>141</v>
      </c>
      <c r="F38" s="62" t="s">
        <v>16</v>
      </c>
      <c r="G38" s="8">
        <v>3</v>
      </c>
      <c r="H38" s="8">
        <v>33</v>
      </c>
      <c r="I38" s="19">
        <f t="shared" si="31"/>
        <v>1025</v>
      </c>
      <c r="J38" s="8"/>
      <c r="K38" s="8">
        <v>52</v>
      </c>
      <c r="L38" s="21">
        <f t="shared" si="32"/>
        <v>968</v>
      </c>
      <c r="M38" s="74"/>
      <c r="N38" s="27">
        <f t="shared" si="33"/>
        <v>1993</v>
      </c>
      <c r="O38" s="8">
        <v>218</v>
      </c>
      <c r="P38" s="8">
        <f t="shared" si="34"/>
        <v>213</v>
      </c>
      <c r="Q38" s="8">
        <f t="shared" si="35"/>
        <v>5</v>
      </c>
      <c r="R38" s="8">
        <v>50</v>
      </c>
      <c r="S38" s="8">
        <f t="shared" si="36"/>
        <v>52</v>
      </c>
      <c r="T38" s="52">
        <f t="shared" si="37"/>
        <v>-2</v>
      </c>
    </row>
    <row r="39" spans="1:20" ht="15.05" x14ac:dyDescent="0.25">
      <c r="A39" s="29" t="s">
        <v>262</v>
      </c>
      <c r="B39" s="8" t="s">
        <v>260</v>
      </c>
      <c r="C39" s="8" t="s">
        <v>77</v>
      </c>
      <c r="D39" s="52"/>
      <c r="E39" s="8" t="s">
        <v>261</v>
      </c>
      <c r="F39" s="62" t="s">
        <v>16</v>
      </c>
      <c r="G39" s="8">
        <v>4</v>
      </c>
      <c r="H39" s="8">
        <v>20</v>
      </c>
      <c r="I39" s="19">
        <f t="shared" si="31"/>
        <v>790</v>
      </c>
      <c r="J39" s="8"/>
      <c r="K39" s="8">
        <v>42</v>
      </c>
      <c r="L39" s="21">
        <f t="shared" si="32"/>
        <v>1128</v>
      </c>
      <c r="M39" s="13"/>
      <c r="N39" s="27">
        <f t="shared" si="33"/>
        <v>1918</v>
      </c>
      <c r="O39" s="8">
        <v>218</v>
      </c>
      <c r="P39" s="8">
        <f t="shared" si="34"/>
        <v>260</v>
      </c>
      <c r="Q39" s="8">
        <f t="shared" si="35"/>
        <v>-42</v>
      </c>
      <c r="R39" s="8">
        <v>50</v>
      </c>
      <c r="S39" s="8">
        <f t="shared" si="36"/>
        <v>42</v>
      </c>
      <c r="T39" s="52">
        <f t="shared" si="37"/>
        <v>8</v>
      </c>
    </row>
    <row r="40" spans="1:20" ht="15.05" x14ac:dyDescent="0.25">
      <c r="A40" s="31" t="s">
        <v>173</v>
      </c>
      <c r="B40" s="8" t="s">
        <v>129</v>
      </c>
      <c r="C40" s="8" t="s">
        <v>144</v>
      </c>
      <c r="D40" s="52" t="s">
        <v>70</v>
      </c>
      <c r="E40" s="8" t="s">
        <v>145</v>
      </c>
      <c r="F40" s="62" t="s">
        <v>16</v>
      </c>
      <c r="G40" s="8">
        <v>3</v>
      </c>
      <c r="H40" s="8">
        <v>45</v>
      </c>
      <c r="I40" s="19">
        <f t="shared" si="31"/>
        <v>965</v>
      </c>
      <c r="J40" s="8"/>
      <c r="K40" s="8">
        <v>54</v>
      </c>
      <c r="L40" s="21">
        <f t="shared" si="32"/>
        <v>936</v>
      </c>
      <c r="M40" s="13"/>
      <c r="N40" s="27">
        <f t="shared" si="33"/>
        <v>1901</v>
      </c>
      <c r="O40" s="8">
        <v>218</v>
      </c>
      <c r="P40" s="8">
        <f t="shared" si="34"/>
        <v>225</v>
      </c>
      <c r="Q40" s="8">
        <f t="shared" si="35"/>
        <v>-7</v>
      </c>
      <c r="R40" s="8">
        <v>50</v>
      </c>
      <c r="S40" s="8">
        <f t="shared" si="36"/>
        <v>54</v>
      </c>
      <c r="T40" s="52">
        <f t="shared" si="37"/>
        <v>-4</v>
      </c>
    </row>
    <row r="41" spans="1:20" ht="15.05" x14ac:dyDescent="0.25">
      <c r="A41" s="31" t="s">
        <v>172</v>
      </c>
      <c r="B41" s="8" t="s">
        <v>217</v>
      </c>
      <c r="C41" s="8" t="s">
        <v>142</v>
      </c>
      <c r="D41" s="52" t="s">
        <v>70</v>
      </c>
      <c r="E41" s="8" t="s">
        <v>143</v>
      </c>
      <c r="F41" s="62" t="s">
        <v>16</v>
      </c>
      <c r="G41" s="8">
        <v>3</v>
      </c>
      <c r="H41" s="8">
        <v>44</v>
      </c>
      <c r="I41" s="19">
        <f t="shared" si="31"/>
        <v>970</v>
      </c>
      <c r="J41" s="8">
        <v>1</v>
      </c>
      <c r="K41" s="8">
        <v>3</v>
      </c>
      <c r="L41" s="21">
        <f t="shared" si="32"/>
        <v>792</v>
      </c>
      <c r="M41" s="13"/>
      <c r="N41" s="27">
        <f t="shared" si="33"/>
        <v>1762</v>
      </c>
      <c r="O41" s="8">
        <v>218</v>
      </c>
      <c r="P41" s="8">
        <f t="shared" si="34"/>
        <v>224</v>
      </c>
      <c r="Q41" s="8">
        <f t="shared" si="35"/>
        <v>-6</v>
      </c>
      <c r="R41" s="8">
        <v>50</v>
      </c>
      <c r="S41" s="8">
        <f t="shared" si="36"/>
        <v>63</v>
      </c>
      <c r="T41" s="52">
        <f t="shared" si="37"/>
        <v>-13</v>
      </c>
    </row>
    <row r="42" spans="1:20" ht="15.05" x14ac:dyDescent="0.25">
      <c r="A42" s="30" t="s">
        <v>216</v>
      </c>
      <c r="B42" s="25" t="s">
        <v>75</v>
      </c>
      <c r="C42" s="25" t="s">
        <v>170</v>
      </c>
      <c r="D42" s="55" t="s">
        <v>171</v>
      </c>
      <c r="E42" s="26" t="s">
        <v>244</v>
      </c>
      <c r="F42" s="62" t="s">
        <v>16</v>
      </c>
      <c r="G42" s="8">
        <v>3</v>
      </c>
      <c r="H42" s="8">
        <v>15</v>
      </c>
      <c r="I42" s="19">
        <f t="shared" si="31"/>
        <v>1115</v>
      </c>
      <c r="J42" s="8">
        <v>1</v>
      </c>
      <c r="K42" s="8">
        <v>15</v>
      </c>
      <c r="L42" s="21">
        <f t="shared" si="32"/>
        <v>600</v>
      </c>
      <c r="M42" s="13"/>
      <c r="N42" s="27">
        <f t="shared" si="33"/>
        <v>1715</v>
      </c>
      <c r="O42" s="8">
        <v>218</v>
      </c>
      <c r="P42" s="8">
        <f t="shared" si="34"/>
        <v>195</v>
      </c>
      <c r="Q42" s="8">
        <f t="shared" si="35"/>
        <v>23</v>
      </c>
      <c r="R42" s="8">
        <v>50</v>
      </c>
      <c r="S42" s="8">
        <f t="shared" si="36"/>
        <v>75</v>
      </c>
      <c r="T42" s="52">
        <f t="shared" si="37"/>
        <v>-25</v>
      </c>
    </row>
    <row r="43" spans="1:20" x14ac:dyDescent="0.4">
      <c r="A43" s="32"/>
      <c r="B43" s="8"/>
      <c r="C43" s="8"/>
      <c r="D43" s="52"/>
      <c r="F43" s="62" t="s">
        <v>16</v>
      </c>
      <c r="G43" s="8"/>
      <c r="H43" s="8"/>
      <c r="I43" s="19">
        <f t="shared" ref="I43" si="38">IF(P43&lt;=0,0,ROUND((1000+Q43*5),0))</f>
        <v>0</v>
      </c>
      <c r="J43" s="8"/>
      <c r="K43" s="8"/>
      <c r="L43" s="21">
        <f t="shared" ref="L43" si="39">IF(S43&lt;=0,0,ROUND((1000+T43*16),0))</f>
        <v>0</v>
      </c>
      <c r="M43" s="13"/>
      <c r="N43" s="27" t="str">
        <f t="shared" ref="N43" si="40">+IF(OR(I43=0,L43=0),"N/F",(I43+L43))</f>
        <v>N/F</v>
      </c>
      <c r="O43" s="8">
        <v>218</v>
      </c>
      <c r="P43" s="8">
        <f t="shared" si="34"/>
        <v>0</v>
      </c>
      <c r="Q43" s="8">
        <f t="shared" si="35"/>
        <v>218</v>
      </c>
      <c r="R43" s="8">
        <v>50</v>
      </c>
      <c r="S43" s="8">
        <f t="shared" si="36"/>
        <v>0</v>
      </c>
      <c r="T43" s="52">
        <f t="shared" si="37"/>
        <v>50</v>
      </c>
    </row>
    <row r="44" spans="1:20" x14ac:dyDescent="0.4">
      <c r="A44" s="101" t="s">
        <v>2</v>
      </c>
      <c r="B44" s="102" t="s">
        <v>1</v>
      </c>
      <c r="C44" s="102" t="s">
        <v>0</v>
      </c>
      <c r="D44" s="53"/>
      <c r="E44" s="102" t="s">
        <v>42</v>
      </c>
      <c r="F44" s="103" t="s">
        <v>12</v>
      </c>
      <c r="G44" s="102" t="s">
        <v>6</v>
      </c>
      <c r="H44" s="102"/>
      <c r="I44" s="102"/>
      <c r="J44" s="102" t="s">
        <v>7</v>
      </c>
      <c r="K44" s="102"/>
      <c r="L44" s="102"/>
      <c r="M44" s="101"/>
      <c r="N44" s="106" t="s">
        <v>5</v>
      </c>
      <c r="O44" s="1" t="s">
        <v>9</v>
      </c>
      <c r="P44" s="1" t="s">
        <v>6</v>
      </c>
      <c r="Q44" s="1" t="s">
        <v>6</v>
      </c>
      <c r="R44" s="1" t="s">
        <v>10</v>
      </c>
      <c r="S44" s="1" t="s">
        <v>7</v>
      </c>
      <c r="T44" s="63" t="s">
        <v>7</v>
      </c>
    </row>
    <row r="45" spans="1:20" x14ac:dyDescent="0.4">
      <c r="A45" s="101"/>
      <c r="B45" s="107"/>
      <c r="C45" s="107"/>
      <c r="D45" s="56" t="str">
        <f>$D$6</f>
        <v>School/Club</v>
      </c>
      <c r="E45" s="102"/>
      <c r="F45" s="103"/>
      <c r="G45" s="9" t="s">
        <v>3</v>
      </c>
      <c r="H45" s="9" t="s">
        <v>4</v>
      </c>
      <c r="I45" s="20" t="s">
        <v>8</v>
      </c>
      <c r="J45" s="9" t="s">
        <v>3</v>
      </c>
      <c r="K45" s="9" t="s">
        <v>4</v>
      </c>
      <c r="L45" s="20" t="s">
        <v>8</v>
      </c>
      <c r="M45" s="101"/>
      <c r="N45" s="106"/>
      <c r="O45" s="1">
        <v>1000</v>
      </c>
      <c r="P45" s="1" t="s">
        <v>4</v>
      </c>
      <c r="Q45" s="1" t="s">
        <v>11</v>
      </c>
      <c r="R45" s="1">
        <v>1000</v>
      </c>
      <c r="S45" s="1" t="s">
        <v>4</v>
      </c>
      <c r="T45" s="63" t="s">
        <v>11</v>
      </c>
    </row>
    <row r="46" spans="1:20" ht="15.05" x14ac:dyDescent="0.25">
      <c r="A46" s="42" t="s">
        <v>396</v>
      </c>
      <c r="B46" s="46" t="s">
        <v>484</v>
      </c>
      <c r="C46" s="46" t="s">
        <v>372</v>
      </c>
      <c r="D46" s="57" t="s">
        <v>387</v>
      </c>
      <c r="E46" s="8" t="s">
        <v>394</v>
      </c>
      <c r="F46" s="62" t="s">
        <v>17</v>
      </c>
      <c r="G46" s="8">
        <v>2</v>
      </c>
      <c r="H46" s="8">
        <v>37</v>
      </c>
      <c r="I46" s="19">
        <f t="shared" ref="I46:I58" si="41">IF(P46&lt;=0,0,ROUND((1000+Q46*5),0))</f>
        <v>1165</v>
      </c>
      <c r="J46" s="8"/>
      <c r="K46" s="8">
        <v>37</v>
      </c>
      <c r="L46" s="21">
        <f t="shared" ref="L46:L58" si="42">IF(S46&lt;=0,0,ROUND((1000+T46*16),0))</f>
        <v>1144</v>
      </c>
      <c r="M46" s="74"/>
      <c r="N46" s="27">
        <f t="shared" ref="N46:N58" si="43">+IF(OR(I46=0,L46=0),"N/F",(I46+L46))</f>
        <v>2309</v>
      </c>
      <c r="O46" s="8">
        <v>190</v>
      </c>
      <c r="P46" s="8">
        <f>+G46*60+H46</f>
        <v>157</v>
      </c>
      <c r="Q46" s="8">
        <f>+O46-P46</f>
        <v>33</v>
      </c>
      <c r="R46" s="8">
        <v>46</v>
      </c>
      <c r="S46" s="8">
        <f>+J46*60+K46</f>
        <v>37</v>
      </c>
      <c r="T46" s="52">
        <f>+R46-S46</f>
        <v>9</v>
      </c>
    </row>
    <row r="47" spans="1:20" ht="15.05" x14ac:dyDescent="0.25">
      <c r="A47" s="43" t="s">
        <v>399</v>
      </c>
      <c r="B47" s="46" t="s">
        <v>82</v>
      </c>
      <c r="C47" s="46" t="s">
        <v>83</v>
      </c>
      <c r="D47" s="57" t="s">
        <v>218</v>
      </c>
      <c r="E47" s="8" t="s">
        <v>84</v>
      </c>
      <c r="F47" s="62" t="s">
        <v>17</v>
      </c>
      <c r="G47" s="8">
        <v>2</v>
      </c>
      <c r="H47" s="8">
        <v>43</v>
      </c>
      <c r="I47" s="19">
        <f t="shared" si="41"/>
        <v>1135</v>
      </c>
      <c r="J47" s="8"/>
      <c r="K47" s="8">
        <v>37</v>
      </c>
      <c r="L47" s="21">
        <f t="shared" si="42"/>
        <v>1144</v>
      </c>
      <c r="M47" s="74"/>
      <c r="N47" s="27">
        <f t="shared" si="43"/>
        <v>2279</v>
      </c>
      <c r="O47" s="8">
        <v>190</v>
      </c>
      <c r="P47" s="8">
        <f t="shared" ref="P47:P50" si="44">+G47*60+H47</f>
        <v>163</v>
      </c>
      <c r="Q47" s="8">
        <f t="shared" ref="Q47:Q59" si="45">+O47-P47</f>
        <v>27</v>
      </c>
      <c r="R47" s="8">
        <v>46</v>
      </c>
      <c r="S47" s="8">
        <f t="shared" ref="S47:S59" si="46">+J47*60+K47</f>
        <v>37</v>
      </c>
      <c r="T47" s="52">
        <f t="shared" ref="T47:T49" si="47">+R47-S47</f>
        <v>9</v>
      </c>
    </row>
    <row r="48" spans="1:20" ht="15.05" x14ac:dyDescent="0.25">
      <c r="A48" s="42" t="s">
        <v>456</v>
      </c>
      <c r="B48" s="47" t="s">
        <v>385</v>
      </c>
      <c r="C48" s="47" t="s">
        <v>386</v>
      </c>
      <c r="D48" s="58" t="s">
        <v>86</v>
      </c>
      <c r="E48" s="10" t="s">
        <v>384</v>
      </c>
      <c r="F48" s="62" t="s">
        <v>17</v>
      </c>
      <c r="G48" s="8">
        <v>2</v>
      </c>
      <c r="H48" s="8">
        <v>53</v>
      </c>
      <c r="I48" s="19">
        <f t="shared" si="41"/>
        <v>1085</v>
      </c>
      <c r="J48" s="8">
        <v>0</v>
      </c>
      <c r="K48" s="8">
        <v>36</v>
      </c>
      <c r="L48" s="21">
        <f t="shared" si="42"/>
        <v>1160</v>
      </c>
      <c r="M48" s="74"/>
      <c r="N48" s="27">
        <f t="shared" si="43"/>
        <v>2245</v>
      </c>
      <c r="O48" s="8">
        <v>190</v>
      </c>
      <c r="P48" s="8">
        <f t="shared" si="44"/>
        <v>173</v>
      </c>
      <c r="Q48" s="8">
        <f t="shared" si="45"/>
        <v>17</v>
      </c>
      <c r="R48" s="8">
        <v>46</v>
      </c>
      <c r="S48" s="8">
        <f t="shared" si="46"/>
        <v>36</v>
      </c>
      <c r="T48" s="52">
        <f t="shared" si="47"/>
        <v>10</v>
      </c>
    </row>
    <row r="49" spans="1:21" ht="15.05" x14ac:dyDescent="0.25">
      <c r="A49" s="42" t="s">
        <v>271</v>
      </c>
      <c r="B49" s="46" t="s">
        <v>269</v>
      </c>
      <c r="C49" s="46" t="s">
        <v>374</v>
      </c>
      <c r="D49" s="57" t="s">
        <v>270</v>
      </c>
      <c r="E49" s="8" t="s">
        <v>383</v>
      </c>
      <c r="F49" s="62" t="s">
        <v>17</v>
      </c>
      <c r="G49" s="8">
        <v>2</v>
      </c>
      <c r="H49" s="8">
        <v>42</v>
      </c>
      <c r="I49" s="19">
        <f t="shared" si="41"/>
        <v>1140</v>
      </c>
      <c r="J49" s="8">
        <v>0</v>
      </c>
      <c r="K49" s="8">
        <v>40</v>
      </c>
      <c r="L49" s="21">
        <f t="shared" si="42"/>
        <v>1096</v>
      </c>
      <c r="M49" s="74"/>
      <c r="N49" s="27">
        <f t="shared" si="43"/>
        <v>2236</v>
      </c>
      <c r="O49" s="8">
        <v>190</v>
      </c>
      <c r="P49" s="8">
        <f t="shared" si="44"/>
        <v>162</v>
      </c>
      <c r="Q49" s="8">
        <f t="shared" si="45"/>
        <v>28</v>
      </c>
      <c r="R49" s="8">
        <v>46</v>
      </c>
      <c r="S49" s="8">
        <f t="shared" si="46"/>
        <v>40</v>
      </c>
      <c r="T49" s="52">
        <f t="shared" si="47"/>
        <v>6</v>
      </c>
    </row>
    <row r="50" spans="1:21" ht="15.05" x14ac:dyDescent="0.25">
      <c r="A50" s="42" t="s">
        <v>398</v>
      </c>
      <c r="B50" s="46" t="s">
        <v>375</v>
      </c>
      <c r="C50" s="46" t="s">
        <v>299</v>
      </c>
      <c r="D50" s="57" t="s">
        <v>389</v>
      </c>
      <c r="E50" s="8" t="s">
        <v>383</v>
      </c>
      <c r="F50" s="62" t="s">
        <v>17</v>
      </c>
      <c r="G50" s="8">
        <v>2</v>
      </c>
      <c r="H50" s="8">
        <v>56</v>
      </c>
      <c r="I50" s="19">
        <f t="shared" si="41"/>
        <v>1070</v>
      </c>
      <c r="J50" s="8">
        <v>0</v>
      </c>
      <c r="K50" s="8">
        <v>36</v>
      </c>
      <c r="L50" s="21">
        <f t="shared" si="42"/>
        <v>1160</v>
      </c>
      <c r="M50" s="74"/>
      <c r="N50" s="27">
        <f t="shared" si="43"/>
        <v>2230</v>
      </c>
      <c r="O50" s="8">
        <v>190</v>
      </c>
      <c r="P50" s="8">
        <f t="shared" si="44"/>
        <v>176</v>
      </c>
      <c r="Q50" s="8">
        <f t="shared" si="45"/>
        <v>14</v>
      </c>
      <c r="R50" s="8">
        <v>46</v>
      </c>
      <c r="S50" s="8">
        <f t="shared" si="46"/>
        <v>36</v>
      </c>
      <c r="T50" s="52">
        <f>+R50-S50</f>
        <v>10</v>
      </c>
    </row>
    <row r="51" spans="1:21" ht="15.05" x14ac:dyDescent="0.25">
      <c r="A51" s="42" t="s">
        <v>397</v>
      </c>
      <c r="B51" s="46" t="s">
        <v>87</v>
      </c>
      <c r="C51" s="46" t="s">
        <v>373</v>
      </c>
      <c r="D51" s="57" t="s">
        <v>388</v>
      </c>
      <c r="E51" s="10" t="s">
        <v>153</v>
      </c>
      <c r="F51" s="62" t="s">
        <v>17</v>
      </c>
      <c r="G51" s="8">
        <v>2</v>
      </c>
      <c r="H51" s="8">
        <v>57</v>
      </c>
      <c r="I51" s="19">
        <f t="shared" si="41"/>
        <v>1065</v>
      </c>
      <c r="J51" s="8">
        <v>0</v>
      </c>
      <c r="K51" s="8">
        <v>36</v>
      </c>
      <c r="L51" s="21">
        <f t="shared" si="42"/>
        <v>1160</v>
      </c>
      <c r="M51" s="74"/>
      <c r="N51" s="27">
        <f t="shared" si="43"/>
        <v>2225</v>
      </c>
      <c r="O51" s="8">
        <v>190</v>
      </c>
      <c r="P51" s="8">
        <f t="shared" ref="P51:P59" si="48">+G51*60+H51</f>
        <v>177</v>
      </c>
      <c r="Q51" s="8">
        <f t="shared" si="45"/>
        <v>13</v>
      </c>
      <c r="R51" s="8">
        <v>46</v>
      </c>
      <c r="S51" s="8">
        <f t="shared" si="46"/>
        <v>36</v>
      </c>
      <c r="T51" s="52">
        <f t="shared" ref="T51:T59" si="49">+R51-S51</f>
        <v>10</v>
      </c>
    </row>
    <row r="52" spans="1:21" ht="15.05" x14ac:dyDescent="0.25">
      <c r="A52" s="81"/>
      <c r="B52" s="82" t="s">
        <v>72</v>
      </c>
      <c r="C52" s="82" t="s">
        <v>263</v>
      </c>
      <c r="D52" s="83" t="s">
        <v>384</v>
      </c>
      <c r="E52" s="78" t="s">
        <v>393</v>
      </c>
      <c r="F52" s="79" t="s">
        <v>17</v>
      </c>
      <c r="G52" s="78">
        <v>3</v>
      </c>
      <c r="H52" s="78">
        <v>0</v>
      </c>
      <c r="I52" s="80">
        <f t="shared" si="41"/>
        <v>1050</v>
      </c>
      <c r="J52" s="78">
        <v>0</v>
      </c>
      <c r="K52" s="78">
        <v>37</v>
      </c>
      <c r="L52" s="78">
        <f t="shared" si="42"/>
        <v>1144</v>
      </c>
      <c r="M52" s="78"/>
      <c r="N52" s="27">
        <f t="shared" si="43"/>
        <v>2194</v>
      </c>
      <c r="O52" s="8">
        <v>190</v>
      </c>
      <c r="P52" s="8">
        <f t="shared" si="48"/>
        <v>180</v>
      </c>
      <c r="Q52" s="8">
        <f t="shared" si="45"/>
        <v>10</v>
      </c>
      <c r="R52" s="8">
        <v>46</v>
      </c>
      <c r="S52" s="8">
        <f t="shared" si="46"/>
        <v>37</v>
      </c>
      <c r="T52" s="52">
        <f t="shared" si="49"/>
        <v>9</v>
      </c>
    </row>
    <row r="53" spans="1:21" ht="15.05" x14ac:dyDescent="0.25">
      <c r="A53" s="75" t="s">
        <v>268</v>
      </c>
      <c r="B53" s="76" t="s">
        <v>61</v>
      </c>
      <c r="C53" s="76" t="s">
        <v>376</v>
      </c>
      <c r="D53" s="77" t="s">
        <v>267</v>
      </c>
      <c r="E53" s="78" t="s">
        <v>218</v>
      </c>
      <c r="F53" s="79" t="s">
        <v>17</v>
      </c>
      <c r="G53" s="78">
        <v>2</v>
      </c>
      <c r="H53" s="78">
        <v>48</v>
      </c>
      <c r="I53" s="80">
        <f t="shared" si="41"/>
        <v>1110</v>
      </c>
      <c r="J53" s="78"/>
      <c r="K53" s="78">
        <v>42</v>
      </c>
      <c r="L53" s="78">
        <f t="shared" si="42"/>
        <v>1064</v>
      </c>
      <c r="M53" s="78"/>
      <c r="N53" s="27">
        <f t="shared" si="43"/>
        <v>2174</v>
      </c>
      <c r="O53" s="8">
        <v>190</v>
      </c>
      <c r="P53" s="8">
        <f t="shared" si="48"/>
        <v>168</v>
      </c>
      <c r="Q53" s="8">
        <f t="shared" si="45"/>
        <v>22</v>
      </c>
      <c r="R53" s="8">
        <v>46</v>
      </c>
      <c r="S53" s="8">
        <f t="shared" si="46"/>
        <v>42</v>
      </c>
      <c r="T53" s="52">
        <f t="shared" si="49"/>
        <v>4</v>
      </c>
    </row>
    <row r="54" spans="1:21" ht="15.05" x14ac:dyDescent="0.25">
      <c r="A54" s="42" t="s">
        <v>264</v>
      </c>
      <c r="B54" s="46" t="s">
        <v>76</v>
      </c>
      <c r="C54" s="46" t="s">
        <v>265</v>
      </c>
      <c r="D54" s="57" t="s">
        <v>266</v>
      </c>
      <c r="E54" s="8" t="s">
        <v>274</v>
      </c>
      <c r="F54" s="62" t="s">
        <v>17</v>
      </c>
      <c r="G54" s="8">
        <v>3</v>
      </c>
      <c r="H54" s="8">
        <v>11</v>
      </c>
      <c r="I54" s="19">
        <f t="shared" si="41"/>
        <v>995</v>
      </c>
      <c r="J54" s="8"/>
      <c r="K54" s="8">
        <v>38</v>
      </c>
      <c r="L54" s="21">
        <f t="shared" si="42"/>
        <v>1128</v>
      </c>
      <c r="M54" s="74"/>
      <c r="N54" s="27">
        <f t="shared" si="43"/>
        <v>2123</v>
      </c>
      <c r="O54" s="8">
        <v>190</v>
      </c>
      <c r="P54" s="8">
        <f t="shared" si="48"/>
        <v>191</v>
      </c>
      <c r="Q54" s="8">
        <f t="shared" si="45"/>
        <v>-1</v>
      </c>
      <c r="R54" s="8">
        <v>46</v>
      </c>
      <c r="S54" s="8">
        <f t="shared" si="46"/>
        <v>38</v>
      </c>
      <c r="T54" s="52">
        <f t="shared" si="49"/>
        <v>8</v>
      </c>
    </row>
    <row r="55" spans="1:21" ht="15.05" x14ac:dyDescent="0.25">
      <c r="A55" s="42" t="s">
        <v>400</v>
      </c>
      <c r="B55" s="46" t="s">
        <v>377</v>
      </c>
      <c r="C55" s="46" t="s">
        <v>378</v>
      </c>
      <c r="D55" s="57" t="s">
        <v>390</v>
      </c>
      <c r="E55" s="8" t="s">
        <v>266</v>
      </c>
      <c r="F55" s="62" t="s">
        <v>17</v>
      </c>
      <c r="G55" s="8">
        <v>2</v>
      </c>
      <c r="H55" s="8">
        <v>57</v>
      </c>
      <c r="I55" s="19">
        <f t="shared" si="41"/>
        <v>1065</v>
      </c>
      <c r="J55" s="8">
        <v>0</v>
      </c>
      <c r="K55" s="8">
        <v>46</v>
      </c>
      <c r="L55" s="21">
        <f t="shared" si="42"/>
        <v>1000</v>
      </c>
      <c r="M55" s="74"/>
      <c r="N55" s="27">
        <f t="shared" si="43"/>
        <v>2065</v>
      </c>
      <c r="O55" s="8">
        <v>190</v>
      </c>
      <c r="P55" s="8">
        <f t="shared" si="48"/>
        <v>177</v>
      </c>
      <c r="Q55" s="8">
        <f t="shared" si="45"/>
        <v>13</v>
      </c>
      <c r="R55" s="8">
        <v>46</v>
      </c>
      <c r="S55" s="8">
        <f t="shared" si="46"/>
        <v>46</v>
      </c>
      <c r="T55" s="52">
        <f t="shared" si="49"/>
        <v>0</v>
      </c>
    </row>
    <row r="56" spans="1:21" ht="15.05" x14ac:dyDescent="0.25">
      <c r="A56" s="42" t="s">
        <v>275</v>
      </c>
      <c r="B56" s="46" t="s">
        <v>381</v>
      </c>
      <c r="C56" s="47" t="s">
        <v>273</v>
      </c>
      <c r="D56" s="58" t="s">
        <v>274</v>
      </c>
      <c r="E56" s="8" t="s">
        <v>392</v>
      </c>
      <c r="F56" s="62" t="s">
        <v>17</v>
      </c>
      <c r="G56" s="8">
        <v>3</v>
      </c>
      <c r="H56" s="8">
        <v>30</v>
      </c>
      <c r="I56" s="19">
        <f t="shared" si="41"/>
        <v>900</v>
      </c>
      <c r="J56" s="8">
        <v>0</v>
      </c>
      <c r="K56" s="8">
        <v>38</v>
      </c>
      <c r="L56" s="21">
        <f t="shared" si="42"/>
        <v>1128</v>
      </c>
      <c r="M56" s="74"/>
      <c r="N56" s="27">
        <f t="shared" si="43"/>
        <v>2028</v>
      </c>
      <c r="O56" s="8">
        <v>190</v>
      </c>
      <c r="P56" s="8">
        <f t="shared" si="48"/>
        <v>210</v>
      </c>
      <c r="Q56" s="8">
        <f t="shared" si="45"/>
        <v>-20</v>
      </c>
      <c r="R56" s="8">
        <v>46</v>
      </c>
      <c r="S56" s="8">
        <f t="shared" si="46"/>
        <v>38</v>
      </c>
      <c r="T56" s="52">
        <f t="shared" si="49"/>
        <v>8</v>
      </c>
    </row>
    <row r="57" spans="1:21" ht="15.05" x14ac:dyDescent="0.25">
      <c r="A57" s="50" t="s">
        <v>402</v>
      </c>
      <c r="B57" s="46" t="s">
        <v>146</v>
      </c>
      <c r="C57" s="47" t="s">
        <v>119</v>
      </c>
      <c r="D57" s="58" t="s">
        <v>153</v>
      </c>
      <c r="E57" s="10" t="s">
        <v>86</v>
      </c>
      <c r="F57" s="62" t="s">
        <v>17</v>
      </c>
      <c r="G57" s="8">
        <v>3</v>
      </c>
      <c r="H57" s="8">
        <v>7</v>
      </c>
      <c r="I57" s="19">
        <f t="shared" si="41"/>
        <v>1015</v>
      </c>
      <c r="J57" s="8"/>
      <c r="K57" s="8">
        <v>52</v>
      </c>
      <c r="L57" s="21">
        <f t="shared" si="42"/>
        <v>904</v>
      </c>
      <c r="M57" s="13"/>
      <c r="N57" s="27">
        <f t="shared" si="43"/>
        <v>1919</v>
      </c>
      <c r="O57" s="8">
        <v>190</v>
      </c>
      <c r="P57" s="8">
        <f t="shared" si="48"/>
        <v>187</v>
      </c>
      <c r="Q57" s="8">
        <f t="shared" si="45"/>
        <v>3</v>
      </c>
      <c r="R57" s="8">
        <v>46</v>
      </c>
      <c r="S57" s="8">
        <f t="shared" si="46"/>
        <v>52</v>
      </c>
      <c r="T57" s="52">
        <f t="shared" si="49"/>
        <v>-6</v>
      </c>
    </row>
    <row r="58" spans="1:21" ht="15.05" x14ac:dyDescent="0.25">
      <c r="A58" s="43" t="s">
        <v>401</v>
      </c>
      <c r="B58" s="46" t="s">
        <v>366</v>
      </c>
      <c r="C58" s="46" t="s">
        <v>380</v>
      </c>
      <c r="D58" s="57" t="s">
        <v>395</v>
      </c>
      <c r="E58" s="8" t="s">
        <v>391</v>
      </c>
      <c r="F58" s="62" t="s">
        <v>17</v>
      </c>
      <c r="G58" s="8">
        <v>3</v>
      </c>
      <c r="H58" s="8">
        <v>45</v>
      </c>
      <c r="I58" s="19">
        <f t="shared" si="41"/>
        <v>825</v>
      </c>
      <c r="J58" s="8">
        <v>0</v>
      </c>
      <c r="K58" s="8">
        <v>44</v>
      </c>
      <c r="L58" s="21">
        <f t="shared" si="42"/>
        <v>1032</v>
      </c>
      <c r="M58" s="13"/>
      <c r="N58" s="27">
        <f t="shared" si="43"/>
        <v>1857</v>
      </c>
      <c r="O58" s="8">
        <v>190</v>
      </c>
      <c r="P58" s="8">
        <f t="shared" si="48"/>
        <v>225</v>
      </c>
      <c r="Q58" s="8">
        <f t="shared" si="45"/>
        <v>-35</v>
      </c>
      <c r="R58" s="8">
        <v>46</v>
      </c>
      <c r="S58" s="8">
        <f t="shared" si="46"/>
        <v>44</v>
      </c>
      <c r="T58" s="52">
        <f t="shared" si="49"/>
        <v>2</v>
      </c>
    </row>
    <row r="59" spans="1:21" x14ac:dyDescent="0.4">
      <c r="A59" s="32"/>
      <c r="B59" s="45"/>
      <c r="C59" s="45"/>
      <c r="D59" s="59"/>
      <c r="E59" s="10"/>
      <c r="F59" s="62" t="s">
        <v>17</v>
      </c>
      <c r="G59" s="8">
        <v>0</v>
      </c>
      <c r="H59" s="8">
        <v>0</v>
      </c>
      <c r="I59" s="19">
        <f t="shared" ref="I59" si="50">IF(P59&lt;=0,0,ROUND((1000+Q59*5),0))</f>
        <v>0</v>
      </c>
      <c r="J59" s="8">
        <v>0</v>
      </c>
      <c r="K59" s="8">
        <v>0</v>
      </c>
      <c r="L59" s="21">
        <f t="shared" ref="L59" si="51">IF(S59&lt;=0,0,ROUND((1000+T59*16),0))</f>
        <v>0</v>
      </c>
      <c r="M59" s="13"/>
      <c r="N59" s="27" t="str">
        <f>+IF(OR(I59=0,L59=0),"N/F",E59(I59+L59))</f>
        <v>N/F</v>
      </c>
      <c r="O59" s="8">
        <v>190</v>
      </c>
      <c r="P59" s="8">
        <f t="shared" si="48"/>
        <v>0</v>
      </c>
      <c r="Q59" s="8">
        <f t="shared" si="45"/>
        <v>190</v>
      </c>
      <c r="R59" s="8">
        <v>46</v>
      </c>
      <c r="S59" s="8">
        <f t="shared" si="46"/>
        <v>0</v>
      </c>
      <c r="T59" s="52">
        <f t="shared" si="49"/>
        <v>46</v>
      </c>
    </row>
    <row r="60" spans="1:21" x14ac:dyDescent="0.4">
      <c r="A60" s="101" t="s">
        <v>2</v>
      </c>
      <c r="B60" s="102" t="s">
        <v>1</v>
      </c>
      <c r="C60" s="102" t="s">
        <v>0</v>
      </c>
      <c r="D60" s="53"/>
      <c r="E60" s="102" t="s">
        <v>42</v>
      </c>
      <c r="F60" s="103" t="s">
        <v>12</v>
      </c>
      <c r="G60" s="102" t="s">
        <v>6</v>
      </c>
      <c r="H60" s="102"/>
      <c r="I60" s="102"/>
      <c r="J60" s="102" t="s">
        <v>7</v>
      </c>
      <c r="K60" s="102"/>
      <c r="L60" s="102"/>
      <c r="M60" s="101"/>
      <c r="N60" s="106" t="s">
        <v>5</v>
      </c>
      <c r="O60" s="1" t="s">
        <v>9</v>
      </c>
      <c r="P60" s="1" t="s">
        <v>6</v>
      </c>
      <c r="Q60" s="1" t="s">
        <v>6</v>
      </c>
      <c r="R60" s="1" t="s">
        <v>10</v>
      </c>
      <c r="S60" s="1" t="s">
        <v>7</v>
      </c>
      <c r="T60" s="63" t="s">
        <v>7</v>
      </c>
    </row>
    <row r="61" spans="1:21" x14ac:dyDescent="0.4">
      <c r="A61" s="101"/>
      <c r="B61" s="102"/>
      <c r="C61" s="102"/>
      <c r="D61" s="53" t="str">
        <f>$D$6</f>
        <v>School/Club</v>
      </c>
      <c r="E61" s="102"/>
      <c r="F61" s="103"/>
      <c r="G61" s="9" t="s">
        <v>3</v>
      </c>
      <c r="H61" s="9" t="s">
        <v>4</v>
      </c>
      <c r="I61" s="20" t="s">
        <v>8</v>
      </c>
      <c r="J61" s="9" t="s">
        <v>3</v>
      </c>
      <c r="K61" s="9" t="s">
        <v>4</v>
      </c>
      <c r="L61" s="20" t="s">
        <v>8</v>
      </c>
      <c r="M61" s="101"/>
      <c r="N61" s="106"/>
      <c r="O61" s="1">
        <v>1000</v>
      </c>
      <c r="P61" s="1" t="s">
        <v>4</v>
      </c>
      <c r="Q61" s="1" t="s">
        <v>11</v>
      </c>
      <c r="R61" s="1">
        <v>1000</v>
      </c>
      <c r="S61" s="1" t="s">
        <v>4</v>
      </c>
      <c r="T61" s="63" t="s">
        <v>11</v>
      </c>
    </row>
    <row r="62" spans="1:21" s="16" customFormat="1" ht="15.05" x14ac:dyDescent="0.25">
      <c r="A62" s="35" t="s">
        <v>461</v>
      </c>
      <c r="B62" s="13" t="s">
        <v>245</v>
      </c>
      <c r="C62" s="13" t="s">
        <v>276</v>
      </c>
      <c r="D62" s="44"/>
      <c r="E62" s="13" t="s">
        <v>277</v>
      </c>
      <c r="F62" s="62" t="s">
        <v>18</v>
      </c>
      <c r="G62" s="8">
        <v>2</v>
      </c>
      <c r="H62" s="8">
        <v>48</v>
      </c>
      <c r="I62" s="19">
        <f t="shared" ref="I62:I70" si="52">IF(P62&lt;=0,0,ROUND((1000+Q62*5),0))</f>
        <v>1140</v>
      </c>
      <c r="J62" s="8"/>
      <c r="K62" s="8">
        <v>35</v>
      </c>
      <c r="L62" s="21">
        <f t="shared" ref="L62:L70" si="53">IF(S62&lt;=0,0,ROUND((1000+T62*16),0))</f>
        <v>1176</v>
      </c>
      <c r="M62" s="74"/>
      <c r="N62" s="27">
        <f t="shared" ref="N62:N70" si="54">+IF(OR(I62=0,L62=0),"N/F",(I62+L62))</f>
        <v>2316</v>
      </c>
      <c r="O62" s="13">
        <v>196</v>
      </c>
      <c r="P62" s="13">
        <f>+G62*60+H62</f>
        <v>168</v>
      </c>
      <c r="Q62" s="13">
        <f>+O62-P62</f>
        <v>28</v>
      </c>
      <c r="R62" s="13">
        <v>46</v>
      </c>
      <c r="S62" s="13">
        <f>+J62*60+K62</f>
        <v>35</v>
      </c>
      <c r="T62" s="44">
        <f>+R62-S62</f>
        <v>11</v>
      </c>
      <c r="U62" s="64"/>
    </row>
    <row r="63" spans="1:21" s="16" customFormat="1" ht="15.05" x14ac:dyDescent="0.25">
      <c r="A63" s="41" t="s">
        <v>458</v>
      </c>
      <c r="B63" s="13" t="s">
        <v>385</v>
      </c>
      <c r="C63" s="13" t="s">
        <v>91</v>
      </c>
      <c r="D63" s="44"/>
      <c r="E63" s="13" t="s">
        <v>86</v>
      </c>
      <c r="F63" s="62" t="s">
        <v>18</v>
      </c>
      <c r="G63" s="13">
        <v>2</v>
      </c>
      <c r="H63" s="13">
        <v>59</v>
      </c>
      <c r="I63" s="19">
        <f t="shared" si="52"/>
        <v>1085</v>
      </c>
      <c r="J63" s="13"/>
      <c r="K63" s="13">
        <v>35</v>
      </c>
      <c r="L63" s="21">
        <f t="shared" si="53"/>
        <v>1176</v>
      </c>
      <c r="M63" s="74"/>
      <c r="N63" s="27">
        <f t="shared" si="54"/>
        <v>2261</v>
      </c>
      <c r="O63" s="13">
        <v>196</v>
      </c>
      <c r="P63" s="13">
        <f t="shared" ref="P63:P71" si="55">+G63*60+H63</f>
        <v>179</v>
      </c>
      <c r="Q63" s="13">
        <f t="shared" ref="Q63:Q71" si="56">+O63-P63</f>
        <v>17</v>
      </c>
      <c r="R63" s="13">
        <v>46</v>
      </c>
      <c r="S63" s="13">
        <f t="shared" ref="S63:S66" si="57">+J63*60+K63</f>
        <v>35</v>
      </c>
      <c r="T63" s="44">
        <f t="shared" ref="T63:T66" si="58">+R63-S63</f>
        <v>11</v>
      </c>
      <c r="U63" s="64"/>
    </row>
    <row r="64" spans="1:21" s="16" customFormat="1" ht="15.05" x14ac:dyDescent="0.25">
      <c r="A64" s="41" t="s">
        <v>459</v>
      </c>
      <c r="B64" s="13" t="s">
        <v>129</v>
      </c>
      <c r="C64" s="13" t="s">
        <v>130</v>
      </c>
      <c r="D64" s="44"/>
      <c r="E64" s="15" t="s">
        <v>219</v>
      </c>
      <c r="F64" s="62" t="s">
        <v>18</v>
      </c>
      <c r="G64" s="13">
        <v>3</v>
      </c>
      <c r="H64" s="13">
        <v>6</v>
      </c>
      <c r="I64" s="19">
        <f t="shared" si="52"/>
        <v>1050</v>
      </c>
      <c r="J64" s="13"/>
      <c r="K64" s="13">
        <v>39</v>
      </c>
      <c r="L64" s="21">
        <f t="shared" si="53"/>
        <v>1112</v>
      </c>
      <c r="M64" s="74"/>
      <c r="N64" s="27">
        <f t="shared" si="54"/>
        <v>2162</v>
      </c>
      <c r="O64" s="13">
        <v>196</v>
      </c>
      <c r="P64" s="13">
        <f t="shared" si="55"/>
        <v>186</v>
      </c>
      <c r="Q64" s="13">
        <f t="shared" si="56"/>
        <v>10</v>
      </c>
      <c r="R64" s="13">
        <v>46</v>
      </c>
      <c r="S64" s="13">
        <f t="shared" si="57"/>
        <v>39</v>
      </c>
      <c r="T64" s="44">
        <f t="shared" si="58"/>
        <v>7</v>
      </c>
      <c r="U64" s="64"/>
    </row>
    <row r="65" spans="1:21" s="16" customFormat="1" ht="15.05" x14ac:dyDescent="0.25">
      <c r="A65" s="41" t="s">
        <v>457</v>
      </c>
      <c r="B65" s="13" t="s">
        <v>88</v>
      </c>
      <c r="C65" s="13" t="s">
        <v>89</v>
      </c>
      <c r="D65" s="44"/>
      <c r="E65" s="13" t="s">
        <v>90</v>
      </c>
      <c r="F65" s="62" t="s">
        <v>18</v>
      </c>
      <c r="G65" s="13">
        <v>2</v>
      </c>
      <c r="H65" s="13">
        <v>52</v>
      </c>
      <c r="I65" s="19">
        <f t="shared" si="52"/>
        <v>1120</v>
      </c>
      <c r="J65" s="13"/>
      <c r="K65" s="13">
        <v>47</v>
      </c>
      <c r="L65" s="21">
        <f t="shared" si="53"/>
        <v>984</v>
      </c>
      <c r="M65" s="74"/>
      <c r="N65" s="27">
        <f t="shared" si="54"/>
        <v>2104</v>
      </c>
      <c r="O65" s="13">
        <v>196</v>
      </c>
      <c r="P65" s="13">
        <f t="shared" si="55"/>
        <v>172</v>
      </c>
      <c r="Q65" s="13">
        <f t="shared" si="56"/>
        <v>24</v>
      </c>
      <c r="R65" s="13">
        <v>46</v>
      </c>
      <c r="S65" s="13">
        <f t="shared" si="57"/>
        <v>47</v>
      </c>
      <c r="T65" s="44">
        <f t="shared" si="58"/>
        <v>-1</v>
      </c>
      <c r="U65" s="64"/>
    </row>
    <row r="66" spans="1:21" s="16" customFormat="1" ht="15.05" x14ac:dyDescent="0.25">
      <c r="A66" s="35" t="s">
        <v>463</v>
      </c>
      <c r="B66" s="8" t="s">
        <v>281</v>
      </c>
      <c r="C66" s="8" t="s">
        <v>282</v>
      </c>
      <c r="D66" s="52"/>
      <c r="E66" s="8" t="s">
        <v>283</v>
      </c>
      <c r="F66" s="62" t="s">
        <v>18</v>
      </c>
      <c r="G66" s="13">
        <v>3</v>
      </c>
      <c r="H66" s="13">
        <v>13</v>
      </c>
      <c r="I66" s="19">
        <f t="shared" si="52"/>
        <v>1015</v>
      </c>
      <c r="J66" s="13"/>
      <c r="K66" s="13">
        <v>44</v>
      </c>
      <c r="L66" s="21">
        <f t="shared" si="53"/>
        <v>1032</v>
      </c>
      <c r="M66" s="74"/>
      <c r="N66" s="27">
        <f t="shared" si="54"/>
        <v>2047</v>
      </c>
      <c r="O66" s="13">
        <v>196</v>
      </c>
      <c r="P66" s="13">
        <f t="shared" si="55"/>
        <v>193</v>
      </c>
      <c r="Q66" s="13">
        <f t="shared" si="56"/>
        <v>3</v>
      </c>
      <c r="R66" s="13">
        <v>46</v>
      </c>
      <c r="S66" s="13">
        <f t="shared" si="57"/>
        <v>44</v>
      </c>
      <c r="T66" s="44">
        <f t="shared" si="58"/>
        <v>2</v>
      </c>
      <c r="U66" s="64"/>
    </row>
    <row r="67" spans="1:21" ht="15.05" x14ac:dyDescent="0.25">
      <c r="A67" s="35" t="s">
        <v>462</v>
      </c>
      <c r="B67" s="8" t="s">
        <v>278</v>
      </c>
      <c r="C67" s="8" t="s">
        <v>279</v>
      </c>
      <c r="D67" s="52"/>
      <c r="E67" s="8" t="s">
        <v>280</v>
      </c>
      <c r="F67" s="62" t="s">
        <v>18</v>
      </c>
      <c r="G67" s="8">
        <v>3</v>
      </c>
      <c r="H67" s="8">
        <v>36</v>
      </c>
      <c r="I67" s="19">
        <f t="shared" si="52"/>
        <v>900</v>
      </c>
      <c r="J67" s="8"/>
      <c r="K67" s="8">
        <v>43</v>
      </c>
      <c r="L67" s="21">
        <f t="shared" si="53"/>
        <v>1048</v>
      </c>
      <c r="M67" s="13"/>
      <c r="N67" s="27">
        <f t="shared" si="54"/>
        <v>1948</v>
      </c>
      <c r="O67" s="8">
        <v>196</v>
      </c>
      <c r="P67" s="13">
        <f t="shared" si="55"/>
        <v>216</v>
      </c>
      <c r="Q67" s="13">
        <f t="shared" si="56"/>
        <v>-20</v>
      </c>
      <c r="R67" s="8">
        <v>46</v>
      </c>
      <c r="S67" s="8">
        <f t="shared" ref="S67:S71" si="59">+J67*60+K67</f>
        <v>43</v>
      </c>
      <c r="T67" s="52">
        <f t="shared" ref="T67:T71" si="60">+R67-S67</f>
        <v>3</v>
      </c>
    </row>
    <row r="68" spans="1:21" ht="15.05" x14ac:dyDescent="0.25">
      <c r="A68" s="35" t="s">
        <v>464</v>
      </c>
      <c r="B68" s="8" t="s">
        <v>284</v>
      </c>
      <c r="C68" s="8" t="s">
        <v>285</v>
      </c>
      <c r="D68" s="52"/>
      <c r="E68" s="8" t="s">
        <v>286</v>
      </c>
      <c r="F68" s="62" t="s">
        <v>18</v>
      </c>
      <c r="G68" s="13">
        <v>3</v>
      </c>
      <c r="H68" s="13">
        <v>28</v>
      </c>
      <c r="I68" s="19">
        <f t="shared" si="52"/>
        <v>940</v>
      </c>
      <c r="J68" s="13"/>
      <c r="K68" s="13">
        <v>46</v>
      </c>
      <c r="L68" s="21">
        <f t="shared" si="53"/>
        <v>1000</v>
      </c>
      <c r="M68" s="13"/>
      <c r="N68" s="27">
        <f t="shared" si="54"/>
        <v>1940</v>
      </c>
      <c r="O68" s="8">
        <v>196</v>
      </c>
      <c r="P68" s="13">
        <f t="shared" si="55"/>
        <v>208</v>
      </c>
      <c r="Q68" s="13">
        <f t="shared" si="56"/>
        <v>-12</v>
      </c>
      <c r="R68" s="8">
        <v>46</v>
      </c>
      <c r="S68" s="8">
        <f t="shared" si="59"/>
        <v>46</v>
      </c>
      <c r="T68" s="52">
        <f t="shared" si="60"/>
        <v>0</v>
      </c>
    </row>
    <row r="69" spans="1:21" s="16" customFormat="1" ht="15.05" x14ac:dyDescent="0.25">
      <c r="A69" s="32"/>
      <c r="B69" s="8" t="s">
        <v>247</v>
      </c>
      <c r="C69" s="8" t="s">
        <v>94</v>
      </c>
      <c r="D69" s="52"/>
      <c r="E69" s="8" t="s">
        <v>287</v>
      </c>
      <c r="F69" s="62" t="s">
        <v>18</v>
      </c>
      <c r="G69" s="13">
        <v>3</v>
      </c>
      <c r="H69" s="13">
        <v>10</v>
      </c>
      <c r="I69" s="19">
        <f t="shared" si="52"/>
        <v>1030</v>
      </c>
      <c r="J69" s="13"/>
      <c r="K69" s="13">
        <v>52</v>
      </c>
      <c r="L69" s="21">
        <f t="shared" si="53"/>
        <v>904</v>
      </c>
      <c r="M69" s="13"/>
      <c r="N69" s="27">
        <f t="shared" si="54"/>
        <v>1934</v>
      </c>
      <c r="O69" s="8">
        <v>196</v>
      </c>
      <c r="P69" s="13">
        <f t="shared" si="55"/>
        <v>190</v>
      </c>
      <c r="Q69" s="13">
        <f t="shared" si="56"/>
        <v>6</v>
      </c>
      <c r="R69" s="8">
        <v>46</v>
      </c>
      <c r="S69" s="8">
        <f t="shared" si="59"/>
        <v>52</v>
      </c>
      <c r="T69" s="52">
        <f t="shared" si="60"/>
        <v>-6</v>
      </c>
      <c r="U69" s="64"/>
    </row>
    <row r="70" spans="1:21" s="16" customFormat="1" ht="15.05" x14ac:dyDescent="0.25">
      <c r="A70" s="41" t="s">
        <v>460</v>
      </c>
      <c r="B70" s="13" t="s">
        <v>131</v>
      </c>
      <c r="C70" s="13" t="s">
        <v>132</v>
      </c>
      <c r="D70" s="44"/>
      <c r="E70" s="15" t="s">
        <v>220</v>
      </c>
      <c r="F70" s="62" t="s">
        <v>18</v>
      </c>
      <c r="G70" s="13">
        <v>3</v>
      </c>
      <c r="H70" s="13">
        <v>33</v>
      </c>
      <c r="I70" s="19">
        <f t="shared" si="52"/>
        <v>915</v>
      </c>
      <c r="J70" s="13">
        <v>1</v>
      </c>
      <c r="K70" s="13">
        <v>15</v>
      </c>
      <c r="L70" s="21">
        <f t="shared" si="53"/>
        <v>536</v>
      </c>
      <c r="M70" s="13"/>
      <c r="N70" s="27">
        <f t="shared" si="54"/>
        <v>1451</v>
      </c>
      <c r="O70" s="8">
        <v>196</v>
      </c>
      <c r="P70" s="13">
        <f t="shared" si="55"/>
        <v>213</v>
      </c>
      <c r="Q70" s="13">
        <f t="shared" si="56"/>
        <v>-17</v>
      </c>
      <c r="R70" s="8">
        <v>46</v>
      </c>
      <c r="S70" s="8">
        <f t="shared" si="59"/>
        <v>75</v>
      </c>
      <c r="T70" s="52">
        <f t="shared" si="60"/>
        <v>-29</v>
      </c>
      <c r="U70" s="64"/>
    </row>
    <row r="71" spans="1:21" s="16" customFormat="1" x14ac:dyDescent="0.4">
      <c r="A71" s="32"/>
      <c r="B71" s="13"/>
      <c r="C71" s="13"/>
      <c r="D71" s="44"/>
      <c r="E71" s="15"/>
      <c r="F71" s="62" t="s">
        <v>18</v>
      </c>
      <c r="G71" s="13"/>
      <c r="H71" s="13"/>
      <c r="I71" s="19">
        <f t="shared" ref="I71" si="61">IF(P71&lt;=0,0,ROUND((1000+Q71*5),0))</f>
        <v>0</v>
      </c>
      <c r="J71" s="13"/>
      <c r="K71" s="13"/>
      <c r="L71" s="21">
        <f t="shared" ref="L71" si="62">IF(S71&lt;=0,0,ROUND((1000+T71*16),0))</f>
        <v>0</v>
      </c>
      <c r="M71" s="13"/>
      <c r="N71" s="27" t="str">
        <f t="shared" ref="N71" si="63">+IF(OR(I71=0,L71=0),"N/F",(I71+L71))</f>
        <v>N/F</v>
      </c>
      <c r="O71" s="8">
        <v>196</v>
      </c>
      <c r="P71" s="13">
        <f t="shared" si="55"/>
        <v>0</v>
      </c>
      <c r="Q71" s="13">
        <f t="shared" si="56"/>
        <v>196</v>
      </c>
      <c r="R71" s="8">
        <v>46</v>
      </c>
      <c r="S71" s="8">
        <f t="shared" si="59"/>
        <v>0</v>
      </c>
      <c r="T71" s="52">
        <f t="shared" si="60"/>
        <v>46</v>
      </c>
      <c r="U71" s="64"/>
    </row>
    <row r="72" spans="1:21" x14ac:dyDescent="0.4">
      <c r="A72" s="101" t="s">
        <v>2</v>
      </c>
      <c r="B72" s="102" t="s">
        <v>1</v>
      </c>
      <c r="C72" s="102" t="s">
        <v>0</v>
      </c>
      <c r="D72" s="53"/>
      <c r="E72" s="102" t="s">
        <v>41</v>
      </c>
      <c r="F72" s="103" t="s">
        <v>12</v>
      </c>
      <c r="G72" s="102" t="s">
        <v>6</v>
      </c>
      <c r="H72" s="102"/>
      <c r="I72" s="102"/>
      <c r="J72" s="102" t="s">
        <v>7</v>
      </c>
      <c r="K72" s="102"/>
      <c r="L72" s="102"/>
      <c r="M72" s="101"/>
      <c r="N72" s="106" t="s">
        <v>5</v>
      </c>
      <c r="O72" s="1" t="s">
        <v>9</v>
      </c>
      <c r="P72" s="1" t="s">
        <v>6</v>
      </c>
      <c r="Q72" s="1" t="s">
        <v>6</v>
      </c>
      <c r="R72" s="1" t="s">
        <v>10</v>
      </c>
      <c r="S72" s="1" t="s">
        <v>7</v>
      </c>
      <c r="T72" s="63" t="s">
        <v>7</v>
      </c>
    </row>
    <row r="73" spans="1:21" x14ac:dyDescent="0.4">
      <c r="A73" s="101"/>
      <c r="B73" s="107"/>
      <c r="C73" s="107"/>
      <c r="D73" s="56" t="str">
        <f>$D$6</f>
        <v>School/Club</v>
      </c>
      <c r="E73" s="107"/>
      <c r="F73" s="103"/>
      <c r="G73" s="9" t="s">
        <v>3</v>
      </c>
      <c r="H73" s="9" t="s">
        <v>4</v>
      </c>
      <c r="I73" s="20" t="s">
        <v>8</v>
      </c>
      <c r="J73" s="9" t="s">
        <v>3</v>
      </c>
      <c r="K73" s="9" t="s">
        <v>4</v>
      </c>
      <c r="L73" s="20" t="s">
        <v>8</v>
      </c>
      <c r="M73" s="101"/>
      <c r="N73" s="106"/>
      <c r="O73" s="1">
        <v>1000</v>
      </c>
      <c r="P73" s="1" t="s">
        <v>4</v>
      </c>
      <c r="Q73" s="1" t="s">
        <v>11</v>
      </c>
      <c r="R73" s="1">
        <v>1000</v>
      </c>
      <c r="S73" s="1" t="s">
        <v>4</v>
      </c>
      <c r="T73" s="63" t="s">
        <v>11</v>
      </c>
    </row>
    <row r="74" spans="1:21" ht="15.05" x14ac:dyDescent="0.25">
      <c r="A74" s="43" t="s">
        <v>303</v>
      </c>
      <c r="B74" s="46" t="s">
        <v>298</v>
      </c>
      <c r="C74" s="46" t="s">
        <v>418</v>
      </c>
      <c r="D74" s="46" t="s">
        <v>300</v>
      </c>
      <c r="E74" s="8" t="s">
        <v>156</v>
      </c>
      <c r="F74" s="62" t="s">
        <v>19</v>
      </c>
      <c r="G74" s="8">
        <v>3</v>
      </c>
      <c r="H74" s="8">
        <v>56</v>
      </c>
      <c r="I74" s="19">
        <f t="shared" ref="I74:I83" si="64">IF(P74&lt;=0,0,ROUND((1000+Q74*5),0))</f>
        <v>1125</v>
      </c>
      <c r="J74" s="8">
        <v>1</v>
      </c>
      <c r="K74" s="8">
        <v>7</v>
      </c>
      <c r="L74" s="21">
        <f t="shared" ref="L74:L83" si="65">IF(S74&lt;=0,0,ROUND((1000+T74*10),0))</f>
        <v>1190</v>
      </c>
      <c r="M74" s="74"/>
      <c r="N74" s="27">
        <f t="shared" ref="N74:N83" si="66">+IF(OR(I74=0,L74=0),"N/F",(I74+L74))</f>
        <v>2315</v>
      </c>
      <c r="O74" s="8">
        <v>261</v>
      </c>
      <c r="P74" s="8">
        <f>+G74*60+H74</f>
        <v>236</v>
      </c>
      <c r="Q74" s="8">
        <f>+O74-P74</f>
        <v>25</v>
      </c>
      <c r="R74" s="8">
        <v>86</v>
      </c>
      <c r="S74" s="8">
        <f>+J74*60+K74</f>
        <v>67</v>
      </c>
      <c r="T74" s="52">
        <f>+R74-S74</f>
        <v>19</v>
      </c>
    </row>
    <row r="75" spans="1:21" ht="15.05" x14ac:dyDescent="0.25">
      <c r="A75" s="42" t="s">
        <v>291</v>
      </c>
      <c r="B75" s="46" t="s">
        <v>289</v>
      </c>
      <c r="C75" s="46" t="s">
        <v>419</v>
      </c>
      <c r="D75" s="46" t="s">
        <v>290</v>
      </c>
      <c r="E75" s="8" t="s">
        <v>176</v>
      </c>
      <c r="F75" s="62" t="s">
        <v>19</v>
      </c>
      <c r="G75" s="8">
        <v>4</v>
      </c>
      <c r="H75" s="8">
        <v>1</v>
      </c>
      <c r="I75" s="19">
        <f t="shared" si="64"/>
        <v>1100</v>
      </c>
      <c r="J75" s="8">
        <v>1</v>
      </c>
      <c r="K75" s="8">
        <v>24</v>
      </c>
      <c r="L75" s="21">
        <f t="shared" si="65"/>
        <v>1020</v>
      </c>
      <c r="M75" s="74"/>
      <c r="N75" s="27">
        <f t="shared" si="66"/>
        <v>2120</v>
      </c>
      <c r="O75" s="8">
        <v>261</v>
      </c>
      <c r="P75" s="8">
        <f t="shared" ref="P75:P83" si="67">+G75*60+H75</f>
        <v>241</v>
      </c>
      <c r="Q75" s="8">
        <f t="shared" ref="Q75:Q83" si="68">+O75-P75</f>
        <v>20</v>
      </c>
      <c r="R75" s="8">
        <v>86</v>
      </c>
      <c r="S75" s="8">
        <f t="shared" ref="S75:S83" si="69">+J75*60+K75</f>
        <v>84</v>
      </c>
      <c r="T75" s="52">
        <f t="shared" ref="T75:T83" si="70">+R75-S75</f>
        <v>2</v>
      </c>
    </row>
    <row r="76" spans="1:21" ht="15.05" x14ac:dyDescent="0.25">
      <c r="A76" s="43" t="s">
        <v>465</v>
      </c>
      <c r="B76" s="46" t="s">
        <v>382</v>
      </c>
      <c r="C76" s="46" t="s">
        <v>421</v>
      </c>
      <c r="D76" s="46" t="s">
        <v>422</v>
      </c>
      <c r="E76" s="8" t="s">
        <v>290</v>
      </c>
      <c r="F76" s="62" t="s">
        <v>19</v>
      </c>
      <c r="G76" s="8">
        <v>4</v>
      </c>
      <c r="H76" s="8">
        <v>8</v>
      </c>
      <c r="I76" s="19">
        <f t="shared" si="64"/>
        <v>1065</v>
      </c>
      <c r="J76" s="8">
        <v>1</v>
      </c>
      <c r="K76" s="8">
        <v>26</v>
      </c>
      <c r="L76" s="21">
        <f t="shared" si="65"/>
        <v>1000</v>
      </c>
      <c r="M76" s="74"/>
      <c r="N76" s="27">
        <f t="shared" si="66"/>
        <v>2065</v>
      </c>
      <c r="O76" s="8">
        <v>261</v>
      </c>
      <c r="P76" s="8">
        <f t="shared" si="67"/>
        <v>248</v>
      </c>
      <c r="Q76" s="8">
        <f t="shared" si="68"/>
        <v>13</v>
      </c>
      <c r="R76" s="8">
        <v>86</v>
      </c>
      <c r="S76" s="8">
        <f t="shared" si="69"/>
        <v>86</v>
      </c>
      <c r="T76" s="52">
        <f t="shared" si="70"/>
        <v>0</v>
      </c>
    </row>
    <row r="77" spans="1:21" ht="15.05" x14ac:dyDescent="0.25">
      <c r="A77" s="34"/>
      <c r="B77" s="46" t="s">
        <v>385</v>
      </c>
      <c r="C77" s="46" t="s">
        <v>180</v>
      </c>
      <c r="D77" s="46" t="s">
        <v>181</v>
      </c>
      <c r="E77" s="46" t="s">
        <v>181</v>
      </c>
      <c r="F77" s="62" t="s">
        <v>19</v>
      </c>
      <c r="G77" s="8">
        <v>4</v>
      </c>
      <c r="H77" s="8">
        <v>45</v>
      </c>
      <c r="I77" s="19">
        <f t="shared" si="64"/>
        <v>880</v>
      </c>
      <c r="J77" s="8">
        <v>1</v>
      </c>
      <c r="K77" s="8">
        <v>10</v>
      </c>
      <c r="L77" s="21">
        <f t="shared" si="65"/>
        <v>1160</v>
      </c>
      <c r="M77" s="74"/>
      <c r="N77" s="27">
        <f t="shared" si="66"/>
        <v>2040</v>
      </c>
      <c r="O77" s="8">
        <v>261</v>
      </c>
      <c r="P77" s="8">
        <f t="shared" si="67"/>
        <v>285</v>
      </c>
      <c r="Q77" s="8">
        <f t="shared" si="68"/>
        <v>-24</v>
      </c>
      <c r="R77" s="8">
        <v>86</v>
      </c>
      <c r="S77" s="8">
        <f t="shared" si="69"/>
        <v>70</v>
      </c>
      <c r="T77" s="52">
        <f t="shared" si="70"/>
        <v>16</v>
      </c>
    </row>
    <row r="78" spans="1:21" s="16" customFormat="1" ht="15.05" x14ac:dyDescent="0.25">
      <c r="A78" s="34"/>
      <c r="B78" s="92" t="s">
        <v>295</v>
      </c>
      <c r="C78" s="92" t="s">
        <v>296</v>
      </c>
      <c r="D78" s="92" t="s">
        <v>297</v>
      </c>
      <c r="E78" s="92" t="s">
        <v>297</v>
      </c>
      <c r="F78" s="62" t="s">
        <v>19</v>
      </c>
      <c r="G78" s="13">
        <v>4</v>
      </c>
      <c r="H78" s="13">
        <v>25</v>
      </c>
      <c r="I78" s="19">
        <f t="shared" si="64"/>
        <v>980</v>
      </c>
      <c r="J78" s="13">
        <v>1</v>
      </c>
      <c r="K78" s="13">
        <v>21</v>
      </c>
      <c r="L78" s="21">
        <f t="shared" si="65"/>
        <v>1050</v>
      </c>
      <c r="M78" s="74"/>
      <c r="N78" s="27">
        <f t="shared" si="66"/>
        <v>2030</v>
      </c>
      <c r="O78" s="13">
        <v>261</v>
      </c>
      <c r="P78" s="13">
        <f t="shared" si="67"/>
        <v>265</v>
      </c>
      <c r="Q78" s="13">
        <f t="shared" si="68"/>
        <v>-4</v>
      </c>
      <c r="R78" s="13">
        <v>86</v>
      </c>
      <c r="S78" s="13">
        <f t="shared" si="69"/>
        <v>81</v>
      </c>
      <c r="T78" s="44">
        <f t="shared" si="70"/>
        <v>5</v>
      </c>
      <c r="U78" s="64"/>
    </row>
    <row r="79" spans="1:21" ht="15.05" x14ac:dyDescent="0.25">
      <c r="A79" s="42" t="s">
        <v>288</v>
      </c>
      <c r="B79" s="46" t="s">
        <v>92</v>
      </c>
      <c r="C79" s="46" t="s">
        <v>93</v>
      </c>
      <c r="D79" s="46" t="s">
        <v>420</v>
      </c>
      <c r="E79" s="8" t="s">
        <v>179</v>
      </c>
      <c r="F79" s="62" t="s">
        <v>154</v>
      </c>
      <c r="G79" s="8">
        <v>4</v>
      </c>
      <c r="H79" s="8">
        <v>36</v>
      </c>
      <c r="I79" s="19">
        <f t="shared" si="64"/>
        <v>925</v>
      </c>
      <c r="J79" s="8">
        <v>1</v>
      </c>
      <c r="K79" s="8">
        <v>22</v>
      </c>
      <c r="L79" s="21">
        <f t="shared" si="65"/>
        <v>1040</v>
      </c>
      <c r="M79" s="13"/>
      <c r="N79" s="27">
        <f t="shared" si="66"/>
        <v>1965</v>
      </c>
      <c r="O79" s="8">
        <v>261</v>
      </c>
      <c r="P79" s="8">
        <f t="shared" si="67"/>
        <v>276</v>
      </c>
      <c r="Q79" s="8">
        <f t="shared" si="68"/>
        <v>-15</v>
      </c>
      <c r="R79" s="8">
        <v>86</v>
      </c>
      <c r="S79" s="8">
        <f t="shared" si="69"/>
        <v>82</v>
      </c>
      <c r="T79" s="52">
        <f t="shared" si="70"/>
        <v>4</v>
      </c>
    </row>
    <row r="80" spans="1:21" ht="15.05" x14ac:dyDescent="0.25">
      <c r="A80" s="42" t="s">
        <v>302</v>
      </c>
      <c r="B80" s="46" t="s">
        <v>292</v>
      </c>
      <c r="C80" s="46" t="s">
        <v>293</v>
      </c>
      <c r="D80" s="46" t="s">
        <v>294</v>
      </c>
      <c r="E80" s="14" t="s">
        <v>181</v>
      </c>
      <c r="F80" s="62" t="s">
        <v>19</v>
      </c>
      <c r="G80" s="8">
        <v>4</v>
      </c>
      <c r="H80" s="8">
        <v>19</v>
      </c>
      <c r="I80" s="19">
        <f t="shared" si="64"/>
        <v>1010</v>
      </c>
      <c r="J80" s="8">
        <v>1</v>
      </c>
      <c r="K80" s="8">
        <v>40</v>
      </c>
      <c r="L80" s="21">
        <f t="shared" si="65"/>
        <v>860</v>
      </c>
      <c r="M80" s="13"/>
      <c r="N80" s="27">
        <f t="shared" si="66"/>
        <v>1870</v>
      </c>
      <c r="O80" s="8">
        <v>261</v>
      </c>
      <c r="P80" s="8">
        <f t="shared" si="67"/>
        <v>259</v>
      </c>
      <c r="Q80" s="8">
        <f t="shared" si="68"/>
        <v>2</v>
      </c>
      <c r="R80" s="8">
        <v>86</v>
      </c>
      <c r="S80" s="8">
        <f t="shared" si="69"/>
        <v>100</v>
      </c>
      <c r="T80" s="52">
        <f t="shared" si="70"/>
        <v>-14</v>
      </c>
    </row>
    <row r="81" spans="1:20" ht="15.05" x14ac:dyDescent="0.25">
      <c r="A81" s="34"/>
      <c r="B81" s="46" t="s">
        <v>177</v>
      </c>
      <c r="C81" s="46" t="s">
        <v>178</v>
      </c>
      <c r="D81" s="46" t="s">
        <v>424</v>
      </c>
      <c r="E81" s="46" t="s">
        <v>424</v>
      </c>
      <c r="F81" s="62" t="s">
        <v>19</v>
      </c>
      <c r="G81" s="8">
        <v>4</v>
      </c>
      <c r="H81" s="8">
        <v>24</v>
      </c>
      <c r="I81" s="19">
        <f t="shared" si="64"/>
        <v>985</v>
      </c>
      <c r="J81" s="8">
        <v>1</v>
      </c>
      <c r="K81" s="8">
        <v>42</v>
      </c>
      <c r="L81" s="21">
        <f t="shared" si="65"/>
        <v>840</v>
      </c>
      <c r="M81" s="13"/>
      <c r="N81" s="27">
        <f t="shared" si="66"/>
        <v>1825</v>
      </c>
      <c r="O81" s="8">
        <v>261</v>
      </c>
      <c r="P81" s="8">
        <f t="shared" si="67"/>
        <v>264</v>
      </c>
      <c r="Q81" s="8">
        <f t="shared" si="68"/>
        <v>-3</v>
      </c>
      <c r="R81" s="8">
        <v>86</v>
      </c>
      <c r="S81" s="8">
        <f t="shared" si="69"/>
        <v>102</v>
      </c>
      <c r="T81" s="52">
        <f t="shared" si="70"/>
        <v>-16</v>
      </c>
    </row>
    <row r="82" spans="1:20" ht="15.05" x14ac:dyDescent="0.25">
      <c r="A82" s="43" t="s">
        <v>183</v>
      </c>
      <c r="B82" s="46" t="s">
        <v>155</v>
      </c>
      <c r="C82" s="46" t="s">
        <v>423</v>
      </c>
      <c r="D82" s="46" t="s">
        <v>156</v>
      </c>
      <c r="E82" s="8" t="s">
        <v>300</v>
      </c>
      <c r="F82" s="62" t="s">
        <v>19</v>
      </c>
      <c r="G82" s="8">
        <v>4</v>
      </c>
      <c r="H82" s="8">
        <v>33</v>
      </c>
      <c r="I82" s="19">
        <f t="shared" si="64"/>
        <v>940</v>
      </c>
      <c r="J82" s="8">
        <v>1</v>
      </c>
      <c r="K82" s="8">
        <v>49</v>
      </c>
      <c r="L82" s="21">
        <f t="shared" si="65"/>
        <v>770</v>
      </c>
      <c r="M82" s="13"/>
      <c r="N82" s="27">
        <f t="shared" si="66"/>
        <v>1710</v>
      </c>
      <c r="O82" s="8">
        <v>261</v>
      </c>
      <c r="P82" s="8">
        <f t="shared" si="67"/>
        <v>273</v>
      </c>
      <c r="Q82" s="8">
        <f t="shared" si="68"/>
        <v>-12</v>
      </c>
      <c r="R82" s="8">
        <v>86</v>
      </c>
      <c r="S82" s="8">
        <f t="shared" si="69"/>
        <v>109</v>
      </c>
      <c r="T82" s="52">
        <f t="shared" si="70"/>
        <v>-23</v>
      </c>
    </row>
    <row r="83" spans="1:20" ht="15.05" x14ac:dyDescent="0.25">
      <c r="A83" s="34"/>
      <c r="B83" s="46" t="s">
        <v>68</v>
      </c>
      <c r="C83" s="46" t="s">
        <v>301</v>
      </c>
      <c r="D83" s="46" t="s">
        <v>182</v>
      </c>
      <c r="E83" s="46" t="s">
        <v>182</v>
      </c>
      <c r="F83" s="62" t="s">
        <v>19</v>
      </c>
      <c r="G83" s="8">
        <v>4</v>
      </c>
      <c r="H83" s="8">
        <v>53</v>
      </c>
      <c r="I83" s="19">
        <f t="shared" si="64"/>
        <v>840</v>
      </c>
      <c r="J83" s="8">
        <v>2</v>
      </c>
      <c r="K83" s="8">
        <v>6</v>
      </c>
      <c r="L83" s="21">
        <f t="shared" si="65"/>
        <v>600</v>
      </c>
      <c r="M83" s="13"/>
      <c r="N83" s="27">
        <f t="shared" si="66"/>
        <v>1440</v>
      </c>
      <c r="O83" s="8">
        <v>261</v>
      </c>
      <c r="P83" s="8">
        <f t="shared" si="67"/>
        <v>293</v>
      </c>
      <c r="Q83" s="8">
        <f t="shared" si="68"/>
        <v>-32</v>
      </c>
      <c r="R83" s="8">
        <v>86</v>
      </c>
      <c r="S83" s="8">
        <f t="shared" si="69"/>
        <v>126</v>
      </c>
      <c r="T83" s="52">
        <f t="shared" si="70"/>
        <v>-40</v>
      </c>
    </row>
    <row r="84" spans="1:20" ht="15.05" x14ac:dyDescent="0.25">
      <c r="A84" s="34"/>
      <c r="B84" s="66"/>
      <c r="C84" s="66"/>
      <c r="D84" s="67"/>
      <c r="E84" s="66"/>
      <c r="F84" s="62"/>
      <c r="G84" s="8"/>
      <c r="H84" s="8"/>
      <c r="I84" s="19"/>
      <c r="J84" s="8"/>
      <c r="K84" s="8"/>
      <c r="L84" s="21"/>
      <c r="M84" s="13"/>
      <c r="N84" s="27"/>
      <c r="O84" s="8"/>
      <c r="P84" s="8"/>
      <c r="Q84" s="8"/>
      <c r="R84" s="8"/>
      <c r="S84" s="8"/>
      <c r="T84" s="52"/>
    </row>
    <row r="85" spans="1:20" x14ac:dyDescent="0.4">
      <c r="A85" s="101" t="s">
        <v>2</v>
      </c>
      <c r="B85" s="108" t="s">
        <v>1</v>
      </c>
      <c r="C85" s="108" t="s">
        <v>0</v>
      </c>
      <c r="D85" s="65"/>
      <c r="E85" s="108" t="s">
        <v>41</v>
      </c>
      <c r="F85" s="103" t="s">
        <v>12</v>
      </c>
      <c r="G85" s="102" t="s">
        <v>6</v>
      </c>
      <c r="H85" s="102"/>
      <c r="I85" s="102"/>
      <c r="J85" s="102" t="s">
        <v>7</v>
      </c>
      <c r="K85" s="102"/>
      <c r="L85" s="102"/>
      <c r="M85" s="101"/>
      <c r="N85" s="106" t="s">
        <v>5</v>
      </c>
      <c r="O85" s="1" t="s">
        <v>9</v>
      </c>
      <c r="P85" s="1" t="s">
        <v>6</v>
      </c>
      <c r="Q85" s="1" t="s">
        <v>6</v>
      </c>
      <c r="R85" s="1" t="s">
        <v>10</v>
      </c>
      <c r="S85" s="1" t="s">
        <v>7</v>
      </c>
      <c r="T85" s="63" t="s">
        <v>7</v>
      </c>
    </row>
    <row r="86" spans="1:20" x14ac:dyDescent="0.4">
      <c r="A86" s="101"/>
      <c r="B86" s="102"/>
      <c r="C86" s="102"/>
      <c r="D86" s="53" t="str">
        <f>$D$6</f>
        <v>School/Club</v>
      </c>
      <c r="E86" s="102"/>
      <c r="F86" s="103"/>
      <c r="G86" s="9" t="s">
        <v>3</v>
      </c>
      <c r="H86" s="9" t="s">
        <v>4</v>
      </c>
      <c r="I86" s="20" t="s">
        <v>8</v>
      </c>
      <c r="J86" s="9" t="s">
        <v>3</v>
      </c>
      <c r="K86" s="9" t="s">
        <v>4</v>
      </c>
      <c r="L86" s="20" t="s">
        <v>8</v>
      </c>
      <c r="M86" s="101"/>
      <c r="N86" s="106"/>
      <c r="O86" s="1">
        <v>1000</v>
      </c>
      <c r="P86" s="1" t="s">
        <v>4</v>
      </c>
      <c r="Q86" s="1" t="s">
        <v>11</v>
      </c>
      <c r="R86" s="1">
        <v>1000</v>
      </c>
      <c r="S86" s="1" t="s">
        <v>4</v>
      </c>
      <c r="T86" s="63" t="s">
        <v>11</v>
      </c>
    </row>
    <row r="87" spans="1:20" ht="15.05" x14ac:dyDescent="0.25">
      <c r="A87" s="86" t="s">
        <v>466</v>
      </c>
      <c r="B87" s="78" t="s">
        <v>403</v>
      </c>
      <c r="C87" s="78" t="s">
        <v>404</v>
      </c>
      <c r="D87" s="78" t="s">
        <v>405</v>
      </c>
      <c r="E87" s="78" t="s">
        <v>470</v>
      </c>
      <c r="F87" s="79" t="s">
        <v>20</v>
      </c>
      <c r="G87" s="78">
        <v>3</v>
      </c>
      <c r="H87" s="78">
        <v>27</v>
      </c>
      <c r="I87" s="80">
        <f t="shared" ref="I87:I99" si="71">IF(P87&lt;=0,0,ROUND((1000+Q87*5),0))</f>
        <v>1120</v>
      </c>
      <c r="J87" s="78">
        <v>1</v>
      </c>
      <c r="K87" s="78">
        <v>12</v>
      </c>
      <c r="L87" s="78">
        <f t="shared" ref="L87:L99" si="72">IF(S87&lt;=0,0,ROUND((1000+T87*10),0))</f>
        <v>1160</v>
      </c>
      <c r="M87" s="78"/>
      <c r="N87" s="87">
        <f t="shared" ref="N87:N99" si="73">+IF(OR(I87=0,L87=0),"N/F",(I87+L87))</f>
        <v>2280</v>
      </c>
      <c r="O87" s="8">
        <v>231</v>
      </c>
      <c r="P87" s="8">
        <f>H87+G87*60</f>
        <v>207</v>
      </c>
      <c r="Q87" s="8">
        <f>+O87-P87</f>
        <v>24</v>
      </c>
      <c r="R87" s="8">
        <v>88</v>
      </c>
      <c r="S87" s="8">
        <f>+J87*60+K87</f>
        <v>72</v>
      </c>
      <c r="T87" s="52">
        <f>+R87-S87</f>
        <v>16</v>
      </c>
    </row>
    <row r="88" spans="1:20" ht="15.05" x14ac:dyDescent="0.25">
      <c r="A88" s="42" t="s">
        <v>340</v>
      </c>
      <c r="B88" s="46" t="s">
        <v>334</v>
      </c>
      <c r="C88" s="47" t="s">
        <v>308</v>
      </c>
      <c r="D88" s="47" t="s">
        <v>417</v>
      </c>
      <c r="E88" s="36" t="s">
        <v>417</v>
      </c>
      <c r="F88" s="62" t="s">
        <v>20</v>
      </c>
      <c r="G88" s="8">
        <v>3</v>
      </c>
      <c r="H88" s="8">
        <v>49</v>
      </c>
      <c r="I88" s="19">
        <f t="shared" si="71"/>
        <v>1010</v>
      </c>
      <c r="J88" s="8">
        <v>1</v>
      </c>
      <c r="K88" s="8">
        <v>13</v>
      </c>
      <c r="L88" s="21">
        <f t="shared" si="72"/>
        <v>1150</v>
      </c>
      <c r="M88" s="74"/>
      <c r="N88" s="27">
        <f t="shared" si="73"/>
        <v>2160</v>
      </c>
      <c r="O88" s="8">
        <v>231</v>
      </c>
      <c r="P88" s="8">
        <f t="shared" ref="P88:P99" si="74">H88+G88*60</f>
        <v>229</v>
      </c>
      <c r="Q88" s="8">
        <f t="shared" ref="Q88:Q99" si="75">+O88-P88</f>
        <v>2</v>
      </c>
      <c r="R88" s="8">
        <v>88</v>
      </c>
      <c r="S88" s="8">
        <f t="shared" ref="S88:S95" si="76">+J88*60+K88</f>
        <v>73</v>
      </c>
      <c r="T88" s="52">
        <f t="shared" ref="T88:T96" si="77">+R88-S88</f>
        <v>15</v>
      </c>
    </row>
    <row r="89" spans="1:20" ht="15.05" x14ac:dyDescent="0.25">
      <c r="A89" s="69" t="s">
        <v>306</v>
      </c>
      <c r="B89" s="8" t="s">
        <v>307</v>
      </c>
      <c r="C89" s="8" t="s">
        <v>304</v>
      </c>
      <c r="D89" s="8" t="s">
        <v>305</v>
      </c>
      <c r="E89" s="8" t="s">
        <v>305</v>
      </c>
      <c r="F89" s="62" t="s">
        <v>20</v>
      </c>
      <c r="G89" s="8">
        <v>3</v>
      </c>
      <c r="H89" s="8">
        <v>44</v>
      </c>
      <c r="I89" s="19">
        <f t="shared" si="71"/>
        <v>1035</v>
      </c>
      <c r="J89" s="8">
        <v>1</v>
      </c>
      <c r="K89" s="8">
        <v>16</v>
      </c>
      <c r="L89" s="21">
        <f t="shared" si="72"/>
        <v>1120</v>
      </c>
      <c r="M89" s="74"/>
      <c r="N89" s="27">
        <f t="shared" si="73"/>
        <v>2155</v>
      </c>
      <c r="O89" s="8">
        <v>231</v>
      </c>
      <c r="P89" s="8">
        <f t="shared" si="74"/>
        <v>224</v>
      </c>
      <c r="Q89" s="8">
        <f t="shared" si="75"/>
        <v>7</v>
      </c>
      <c r="R89" s="8">
        <v>88</v>
      </c>
      <c r="S89" s="8">
        <f t="shared" si="76"/>
        <v>76</v>
      </c>
      <c r="T89" s="52">
        <f t="shared" si="77"/>
        <v>12</v>
      </c>
    </row>
    <row r="90" spans="1:20" ht="15.05" x14ac:dyDescent="0.25">
      <c r="A90" s="69" t="s">
        <v>467</v>
      </c>
      <c r="B90" s="8" t="s">
        <v>379</v>
      </c>
      <c r="C90" s="8" t="s">
        <v>407</v>
      </c>
      <c r="D90" s="8" t="s">
        <v>408</v>
      </c>
      <c r="E90" s="8" t="s">
        <v>408</v>
      </c>
      <c r="F90" s="62" t="s">
        <v>20</v>
      </c>
      <c r="G90" s="8">
        <v>3</v>
      </c>
      <c r="H90" s="8">
        <v>30</v>
      </c>
      <c r="I90" s="19">
        <f t="shared" si="71"/>
        <v>1105</v>
      </c>
      <c r="J90" s="8">
        <v>1</v>
      </c>
      <c r="K90" s="8">
        <v>25</v>
      </c>
      <c r="L90" s="21">
        <f t="shared" si="72"/>
        <v>1030</v>
      </c>
      <c r="M90" s="74"/>
      <c r="N90" s="27">
        <f t="shared" si="73"/>
        <v>2135</v>
      </c>
      <c r="O90" s="8">
        <v>231</v>
      </c>
      <c r="P90" s="8">
        <f t="shared" si="74"/>
        <v>210</v>
      </c>
      <c r="Q90" s="8">
        <f t="shared" si="75"/>
        <v>21</v>
      </c>
      <c r="R90" s="8">
        <v>88</v>
      </c>
      <c r="S90" s="8">
        <f t="shared" si="76"/>
        <v>85</v>
      </c>
      <c r="T90" s="52">
        <f t="shared" si="77"/>
        <v>3</v>
      </c>
    </row>
    <row r="91" spans="1:20" ht="15.05" x14ac:dyDescent="0.25">
      <c r="A91" s="70" t="s">
        <v>186</v>
      </c>
      <c r="B91" s="8" t="s">
        <v>157</v>
      </c>
      <c r="C91" s="8" t="s">
        <v>184</v>
      </c>
      <c r="D91" s="8" t="s">
        <v>185</v>
      </c>
      <c r="E91" s="8" t="s">
        <v>185</v>
      </c>
      <c r="F91" s="62" t="s">
        <v>20</v>
      </c>
      <c r="G91" s="8">
        <v>3</v>
      </c>
      <c r="H91" s="8">
        <v>39</v>
      </c>
      <c r="I91" s="19">
        <f t="shared" si="71"/>
        <v>1060</v>
      </c>
      <c r="J91" s="8">
        <v>1</v>
      </c>
      <c r="K91" s="8">
        <v>23</v>
      </c>
      <c r="L91" s="21">
        <f t="shared" si="72"/>
        <v>1050</v>
      </c>
      <c r="M91" s="74"/>
      <c r="N91" s="27">
        <f t="shared" si="73"/>
        <v>2110</v>
      </c>
      <c r="O91" s="8">
        <v>231</v>
      </c>
      <c r="P91" s="8">
        <f>H91+G91*60</f>
        <v>219</v>
      </c>
      <c r="Q91" s="8">
        <f t="shared" si="75"/>
        <v>12</v>
      </c>
      <c r="R91" s="8">
        <v>88</v>
      </c>
      <c r="S91" s="8">
        <f>+J91*60+K91</f>
        <v>83</v>
      </c>
      <c r="T91" s="52">
        <f t="shared" si="77"/>
        <v>5</v>
      </c>
    </row>
    <row r="92" spans="1:20" ht="15.05" x14ac:dyDescent="0.25">
      <c r="A92" s="69" t="s">
        <v>312</v>
      </c>
      <c r="B92" s="8" t="s">
        <v>406</v>
      </c>
      <c r="C92" s="8" t="s">
        <v>310</v>
      </c>
      <c r="D92" s="8" t="s">
        <v>311</v>
      </c>
      <c r="E92" s="8" t="s">
        <v>311</v>
      </c>
      <c r="F92" s="62" t="s">
        <v>20</v>
      </c>
      <c r="G92" s="8">
        <v>3</v>
      </c>
      <c r="H92" s="8">
        <v>56</v>
      </c>
      <c r="I92" s="19">
        <f t="shared" si="71"/>
        <v>975</v>
      </c>
      <c r="J92" s="8">
        <v>1</v>
      </c>
      <c r="K92" s="8">
        <v>25</v>
      </c>
      <c r="L92" s="21">
        <f t="shared" si="72"/>
        <v>1030</v>
      </c>
      <c r="M92" s="74"/>
      <c r="N92" s="27">
        <f t="shared" si="73"/>
        <v>2005</v>
      </c>
      <c r="O92" s="8">
        <v>231</v>
      </c>
      <c r="P92" s="8">
        <f t="shared" si="74"/>
        <v>236</v>
      </c>
      <c r="Q92" s="8">
        <f t="shared" si="75"/>
        <v>-5</v>
      </c>
      <c r="R92" s="8">
        <v>88</v>
      </c>
      <c r="S92" s="8">
        <f t="shared" si="76"/>
        <v>85</v>
      </c>
      <c r="T92" s="52">
        <f t="shared" si="77"/>
        <v>3</v>
      </c>
    </row>
    <row r="93" spans="1:20" ht="15.05" x14ac:dyDescent="0.25">
      <c r="A93" s="70" t="s">
        <v>319</v>
      </c>
      <c r="B93" s="8" t="s">
        <v>278</v>
      </c>
      <c r="C93" s="8" t="s">
        <v>409</v>
      </c>
      <c r="D93" s="8" t="s">
        <v>318</v>
      </c>
      <c r="E93" s="8" t="s">
        <v>318</v>
      </c>
      <c r="F93" s="62" t="s">
        <v>20</v>
      </c>
      <c r="G93" s="8">
        <v>3</v>
      </c>
      <c r="H93" s="8">
        <v>52</v>
      </c>
      <c r="I93" s="19">
        <f t="shared" si="71"/>
        <v>995</v>
      </c>
      <c r="J93" s="8">
        <v>1</v>
      </c>
      <c r="K93" s="8">
        <v>27</v>
      </c>
      <c r="L93" s="21">
        <f t="shared" si="72"/>
        <v>1010</v>
      </c>
      <c r="M93" s="74"/>
      <c r="N93" s="27">
        <f t="shared" si="73"/>
        <v>2005</v>
      </c>
      <c r="O93" s="8">
        <v>231</v>
      </c>
      <c r="P93" s="8">
        <f t="shared" si="74"/>
        <v>232</v>
      </c>
      <c r="Q93" s="8">
        <f t="shared" si="75"/>
        <v>-1</v>
      </c>
      <c r="R93" s="8">
        <v>88</v>
      </c>
      <c r="S93" s="8">
        <f t="shared" si="76"/>
        <v>87</v>
      </c>
      <c r="T93" s="52">
        <f t="shared" si="77"/>
        <v>1</v>
      </c>
    </row>
    <row r="94" spans="1:20" ht="15.05" x14ac:dyDescent="0.25">
      <c r="A94" s="43" t="s">
        <v>222</v>
      </c>
      <c r="B94" s="8" t="s">
        <v>88</v>
      </c>
      <c r="C94" s="8" t="s">
        <v>97</v>
      </c>
      <c r="D94" s="8" t="s">
        <v>98</v>
      </c>
      <c r="E94" s="8" t="s">
        <v>98</v>
      </c>
      <c r="F94" s="62" t="s">
        <v>20</v>
      </c>
      <c r="G94" s="8">
        <v>3</v>
      </c>
      <c r="H94" s="8">
        <v>47</v>
      </c>
      <c r="I94" s="19">
        <f t="shared" si="71"/>
        <v>1020</v>
      </c>
      <c r="J94" s="8">
        <v>1</v>
      </c>
      <c r="K94" s="8">
        <v>32</v>
      </c>
      <c r="L94" s="21">
        <f t="shared" si="72"/>
        <v>960</v>
      </c>
      <c r="M94" s="13"/>
      <c r="N94" s="27">
        <f t="shared" si="73"/>
        <v>1980</v>
      </c>
      <c r="O94" s="8">
        <v>231</v>
      </c>
      <c r="P94" s="8">
        <f t="shared" si="74"/>
        <v>227</v>
      </c>
      <c r="Q94" s="8">
        <f t="shared" si="75"/>
        <v>4</v>
      </c>
      <c r="R94" s="8">
        <v>88</v>
      </c>
      <c r="S94" s="8">
        <f t="shared" si="76"/>
        <v>92</v>
      </c>
      <c r="T94" s="52">
        <f t="shared" si="77"/>
        <v>-4</v>
      </c>
    </row>
    <row r="95" spans="1:20" ht="15.05" x14ac:dyDescent="0.25">
      <c r="A95" s="42" t="s">
        <v>468</v>
      </c>
      <c r="B95" s="8" t="s">
        <v>295</v>
      </c>
      <c r="C95" s="8" t="s">
        <v>410</v>
      </c>
      <c r="D95" s="8" t="s">
        <v>309</v>
      </c>
      <c r="E95" s="8" t="s">
        <v>309</v>
      </c>
      <c r="F95" s="62" t="s">
        <v>20</v>
      </c>
      <c r="G95" s="8">
        <v>4</v>
      </c>
      <c r="H95" s="8">
        <v>1</v>
      </c>
      <c r="I95" s="19">
        <f t="shared" si="71"/>
        <v>950</v>
      </c>
      <c r="J95" s="8">
        <v>1</v>
      </c>
      <c r="K95" s="8">
        <v>31</v>
      </c>
      <c r="L95" s="21">
        <f t="shared" si="72"/>
        <v>970</v>
      </c>
      <c r="M95" s="13"/>
      <c r="N95" s="27">
        <f t="shared" si="73"/>
        <v>1920</v>
      </c>
      <c r="O95" s="8">
        <v>231</v>
      </c>
      <c r="P95" s="8">
        <f t="shared" si="74"/>
        <v>241</v>
      </c>
      <c r="Q95" s="8">
        <f t="shared" si="75"/>
        <v>-10</v>
      </c>
      <c r="R95" s="8">
        <v>88</v>
      </c>
      <c r="S95" s="8">
        <f t="shared" si="76"/>
        <v>91</v>
      </c>
      <c r="T95" s="52">
        <f t="shared" si="77"/>
        <v>-3</v>
      </c>
    </row>
    <row r="96" spans="1:20" ht="15.05" x14ac:dyDescent="0.25">
      <c r="A96" s="43" t="s">
        <v>221</v>
      </c>
      <c r="B96" s="8" t="s">
        <v>64</v>
      </c>
      <c r="C96" s="8" t="s">
        <v>411</v>
      </c>
      <c r="D96" s="8" t="s">
        <v>95</v>
      </c>
      <c r="E96" s="10" t="s">
        <v>95</v>
      </c>
      <c r="F96" s="62" t="s">
        <v>20</v>
      </c>
      <c r="G96" s="8">
        <v>4</v>
      </c>
      <c r="H96" s="8">
        <v>10</v>
      </c>
      <c r="I96" s="19">
        <f t="shared" si="71"/>
        <v>905</v>
      </c>
      <c r="J96" s="8">
        <v>1</v>
      </c>
      <c r="K96" s="8">
        <v>27</v>
      </c>
      <c r="L96" s="21">
        <f t="shared" si="72"/>
        <v>1010</v>
      </c>
      <c r="M96" s="13"/>
      <c r="N96" s="27">
        <f t="shared" si="73"/>
        <v>1915</v>
      </c>
      <c r="O96" s="8">
        <v>231</v>
      </c>
      <c r="P96" s="8">
        <f>H96+G96*60</f>
        <v>250</v>
      </c>
      <c r="Q96" s="8">
        <f t="shared" si="75"/>
        <v>-19</v>
      </c>
      <c r="R96" s="8">
        <v>88</v>
      </c>
      <c r="S96" s="8">
        <f>+J96*60+K96</f>
        <v>87</v>
      </c>
      <c r="T96" s="52">
        <f t="shared" si="77"/>
        <v>1</v>
      </c>
    </row>
    <row r="97" spans="1:20" ht="15.05" x14ac:dyDescent="0.25">
      <c r="A97" s="81" t="s">
        <v>315</v>
      </c>
      <c r="B97" s="78" t="s">
        <v>415</v>
      </c>
      <c r="C97" s="78" t="s">
        <v>416</v>
      </c>
      <c r="D97" s="78" t="s">
        <v>314</v>
      </c>
      <c r="E97" s="76" t="s">
        <v>314</v>
      </c>
      <c r="F97" s="79" t="s">
        <v>20</v>
      </c>
      <c r="G97" s="78">
        <v>4</v>
      </c>
      <c r="H97" s="78">
        <v>16</v>
      </c>
      <c r="I97" s="80">
        <f t="shared" si="71"/>
        <v>875</v>
      </c>
      <c r="J97" s="78">
        <v>1</v>
      </c>
      <c r="K97" s="78">
        <v>35</v>
      </c>
      <c r="L97" s="78">
        <f t="shared" si="72"/>
        <v>930</v>
      </c>
      <c r="M97" s="78"/>
      <c r="N97" s="87">
        <f t="shared" si="73"/>
        <v>1805</v>
      </c>
      <c r="O97" s="8">
        <v>231</v>
      </c>
      <c r="P97" s="8">
        <f t="shared" si="74"/>
        <v>256</v>
      </c>
      <c r="Q97" s="8">
        <f t="shared" si="75"/>
        <v>-25</v>
      </c>
      <c r="R97" s="8">
        <v>88</v>
      </c>
      <c r="S97" s="8">
        <f t="shared" ref="S97:S99" si="78">+J97*60+K97</f>
        <v>95</v>
      </c>
      <c r="T97" s="52">
        <f t="shared" ref="T97:T99" si="79">+R97-S97</f>
        <v>-7</v>
      </c>
    </row>
    <row r="98" spans="1:20" ht="15.05" x14ac:dyDescent="0.25">
      <c r="A98" s="43" t="s">
        <v>317</v>
      </c>
      <c r="B98" s="14" t="s">
        <v>281</v>
      </c>
      <c r="C98" s="14" t="s">
        <v>414</v>
      </c>
      <c r="D98" s="8" t="s">
        <v>316</v>
      </c>
      <c r="E98" s="14" t="s">
        <v>316</v>
      </c>
      <c r="F98" s="62" t="s">
        <v>20</v>
      </c>
      <c r="G98" s="8">
        <v>4</v>
      </c>
      <c r="H98" s="8">
        <v>21</v>
      </c>
      <c r="I98" s="19">
        <f t="shared" si="71"/>
        <v>850</v>
      </c>
      <c r="J98" s="8">
        <v>1</v>
      </c>
      <c r="K98" s="8">
        <v>44</v>
      </c>
      <c r="L98" s="21">
        <f t="shared" si="72"/>
        <v>840</v>
      </c>
      <c r="M98" s="13"/>
      <c r="N98" s="27">
        <f t="shared" si="73"/>
        <v>1690</v>
      </c>
      <c r="O98" s="8">
        <v>231</v>
      </c>
      <c r="P98" s="8">
        <f t="shared" si="74"/>
        <v>261</v>
      </c>
      <c r="Q98" s="8">
        <f t="shared" si="75"/>
        <v>-30</v>
      </c>
      <c r="R98" s="8">
        <v>88</v>
      </c>
      <c r="S98" s="8">
        <f t="shared" si="78"/>
        <v>104</v>
      </c>
      <c r="T98" s="52">
        <f t="shared" si="79"/>
        <v>-16</v>
      </c>
    </row>
    <row r="99" spans="1:20" ht="15.05" x14ac:dyDescent="0.25">
      <c r="A99" s="43" t="s">
        <v>469</v>
      </c>
      <c r="B99" s="8" t="s">
        <v>85</v>
      </c>
      <c r="C99" s="8" t="s">
        <v>412</v>
      </c>
      <c r="D99" s="8" t="s">
        <v>413</v>
      </c>
      <c r="E99" s="8" t="s">
        <v>413</v>
      </c>
      <c r="F99" s="62" t="s">
        <v>20</v>
      </c>
      <c r="G99" s="8">
        <v>4</v>
      </c>
      <c r="H99" s="8">
        <v>36</v>
      </c>
      <c r="I99" s="19">
        <f t="shared" si="71"/>
        <v>775</v>
      </c>
      <c r="J99" s="8">
        <v>1</v>
      </c>
      <c r="K99" s="8">
        <v>38</v>
      </c>
      <c r="L99" s="21">
        <f t="shared" si="72"/>
        <v>900</v>
      </c>
      <c r="M99" s="13"/>
      <c r="N99" s="27">
        <f t="shared" si="73"/>
        <v>1675</v>
      </c>
      <c r="O99" s="8">
        <v>231</v>
      </c>
      <c r="P99" s="8">
        <f t="shared" si="74"/>
        <v>276</v>
      </c>
      <c r="Q99" s="8">
        <f t="shared" si="75"/>
        <v>-45</v>
      </c>
      <c r="R99" s="8">
        <v>88</v>
      </c>
      <c r="S99" s="8">
        <f t="shared" si="78"/>
        <v>98</v>
      </c>
      <c r="T99" s="52">
        <f t="shared" si="79"/>
        <v>-10</v>
      </c>
    </row>
    <row r="100" spans="1:20" x14ac:dyDescent="0.4">
      <c r="A100" s="42"/>
      <c r="B100" s="66"/>
      <c r="C100" s="71"/>
      <c r="D100" s="72"/>
      <c r="E100" s="73"/>
      <c r="F100" s="62"/>
      <c r="G100" s="8"/>
      <c r="H100" s="8"/>
      <c r="I100" s="19"/>
      <c r="J100" s="8"/>
      <c r="K100" s="8"/>
      <c r="L100" s="21"/>
      <c r="M100" s="13"/>
      <c r="N100" s="27"/>
      <c r="O100" s="8"/>
      <c r="P100" s="8"/>
      <c r="Q100" s="8"/>
      <c r="R100" s="8"/>
      <c r="S100" s="8"/>
      <c r="T100" s="52"/>
    </row>
    <row r="101" spans="1:20" x14ac:dyDescent="0.4">
      <c r="A101" s="101" t="s">
        <v>2</v>
      </c>
      <c r="B101" s="108" t="s">
        <v>1</v>
      </c>
      <c r="C101" s="108" t="s">
        <v>0</v>
      </c>
      <c r="D101" s="65"/>
      <c r="E101" s="108" t="s">
        <v>40</v>
      </c>
      <c r="F101" s="103" t="s">
        <v>12</v>
      </c>
      <c r="G101" s="102" t="s">
        <v>6</v>
      </c>
      <c r="H101" s="102"/>
      <c r="I101" s="102"/>
      <c r="J101" s="102" t="s">
        <v>7</v>
      </c>
      <c r="K101" s="102"/>
      <c r="L101" s="102"/>
      <c r="M101" s="101"/>
      <c r="N101" s="106" t="s">
        <v>5</v>
      </c>
      <c r="O101" s="1" t="s">
        <v>9</v>
      </c>
      <c r="P101" s="1" t="s">
        <v>6</v>
      </c>
      <c r="Q101" s="1" t="s">
        <v>6</v>
      </c>
      <c r="R101" s="1" t="s">
        <v>10</v>
      </c>
      <c r="S101" s="1" t="s">
        <v>7</v>
      </c>
      <c r="T101" s="63" t="s">
        <v>7</v>
      </c>
    </row>
    <row r="102" spans="1:20" x14ac:dyDescent="0.4">
      <c r="A102" s="101"/>
      <c r="B102" s="102"/>
      <c r="C102" s="102"/>
      <c r="D102" s="53" t="str">
        <f>$D$6</f>
        <v>School/Club</v>
      </c>
      <c r="E102" s="102"/>
      <c r="F102" s="103"/>
      <c r="G102" s="9" t="s">
        <v>3</v>
      </c>
      <c r="H102" s="9" t="s">
        <v>4</v>
      </c>
      <c r="I102" s="20" t="s">
        <v>8</v>
      </c>
      <c r="J102" s="9" t="s">
        <v>3</v>
      </c>
      <c r="K102" s="9" t="s">
        <v>4</v>
      </c>
      <c r="L102" s="20" t="s">
        <v>8</v>
      </c>
      <c r="M102" s="101"/>
      <c r="N102" s="106"/>
      <c r="O102" s="1">
        <v>1000</v>
      </c>
      <c r="P102" s="1" t="s">
        <v>4</v>
      </c>
      <c r="Q102" s="1" t="s">
        <v>11</v>
      </c>
      <c r="R102" s="1">
        <v>1000</v>
      </c>
      <c r="S102" s="1" t="s">
        <v>4</v>
      </c>
      <c r="T102" s="63" t="s">
        <v>11</v>
      </c>
    </row>
    <row r="103" spans="1:20" ht="15.05" x14ac:dyDescent="0.25">
      <c r="A103" s="68" t="s">
        <v>191</v>
      </c>
      <c r="B103" s="8" t="s">
        <v>158</v>
      </c>
      <c r="C103" s="8" t="s">
        <v>159</v>
      </c>
      <c r="D103" s="52" t="s">
        <v>101</v>
      </c>
      <c r="E103" s="10" t="s">
        <v>230</v>
      </c>
      <c r="F103" s="62" t="s">
        <v>21</v>
      </c>
      <c r="G103" s="8">
        <v>4</v>
      </c>
      <c r="H103" s="8">
        <v>46</v>
      </c>
      <c r="I103" s="19">
        <f t="shared" ref="I103:I113" si="80">IF(P103&lt;=0,0,ROUND((1000+Q103*5),0))</f>
        <v>1120</v>
      </c>
      <c r="J103" s="8">
        <v>1</v>
      </c>
      <c r="K103" s="8">
        <v>10</v>
      </c>
      <c r="L103" s="21">
        <f t="shared" ref="L103:L113" si="81">IF(S103&lt;=0,0,ROUND((1000+T103*10),0))</f>
        <v>1120</v>
      </c>
      <c r="M103" s="74"/>
      <c r="N103" s="27">
        <f t="shared" ref="N103:N113" si="82">+IF(OR(I103=0,L103=0),"N/F",(I103+L103))</f>
        <v>2240</v>
      </c>
      <c r="O103" s="8">
        <v>310</v>
      </c>
      <c r="P103" s="8">
        <f>+G103*60+H103</f>
        <v>286</v>
      </c>
      <c r="Q103" s="8">
        <f>+O103-P103</f>
        <v>24</v>
      </c>
      <c r="R103" s="8">
        <v>82</v>
      </c>
      <c r="S103" s="8">
        <f>+J103*60+K103</f>
        <v>70</v>
      </c>
      <c r="T103" s="52">
        <f>+R103-S103</f>
        <v>12</v>
      </c>
    </row>
    <row r="104" spans="1:20" ht="15.05" x14ac:dyDescent="0.25">
      <c r="A104" s="41" t="s">
        <v>223</v>
      </c>
      <c r="B104" s="8" t="s">
        <v>99</v>
      </c>
      <c r="C104" s="8" t="s">
        <v>100</v>
      </c>
      <c r="D104" s="52" t="s">
        <v>101</v>
      </c>
      <c r="E104" s="8" t="s">
        <v>228</v>
      </c>
      <c r="F104" s="62" t="s">
        <v>21</v>
      </c>
      <c r="G104" s="8">
        <v>4</v>
      </c>
      <c r="H104" s="8">
        <v>48</v>
      </c>
      <c r="I104" s="19">
        <f t="shared" si="80"/>
        <v>1110</v>
      </c>
      <c r="J104" s="8">
        <v>1</v>
      </c>
      <c r="K104" s="8">
        <v>14</v>
      </c>
      <c r="L104" s="21">
        <f t="shared" si="81"/>
        <v>1080</v>
      </c>
      <c r="M104" s="74"/>
      <c r="N104" s="27">
        <f t="shared" si="82"/>
        <v>2190</v>
      </c>
      <c r="O104" s="8">
        <v>310</v>
      </c>
      <c r="P104" s="8">
        <f t="shared" ref="P104:P113" si="83">+G104*60+H104</f>
        <v>288</v>
      </c>
      <c r="Q104" s="8">
        <f t="shared" ref="Q104:Q113" si="84">+O104-P104</f>
        <v>22</v>
      </c>
      <c r="R104" s="8">
        <v>82</v>
      </c>
      <c r="S104" s="8">
        <f t="shared" ref="S104:S113" si="85">+J104*60+K104</f>
        <v>74</v>
      </c>
      <c r="T104" s="52">
        <f t="shared" ref="T104:T113" si="86">+R104-S104</f>
        <v>8</v>
      </c>
    </row>
    <row r="105" spans="1:20" ht="15.05" x14ac:dyDescent="0.25">
      <c r="A105" s="35" t="s">
        <v>328</v>
      </c>
      <c r="B105" s="8" t="s">
        <v>325</v>
      </c>
      <c r="C105" s="8" t="s">
        <v>326</v>
      </c>
      <c r="D105" s="52"/>
      <c r="E105" s="8" t="s">
        <v>327</v>
      </c>
      <c r="F105" s="62" t="s">
        <v>21</v>
      </c>
      <c r="G105" s="8">
        <v>5</v>
      </c>
      <c r="H105" s="8">
        <v>6</v>
      </c>
      <c r="I105" s="19">
        <f t="shared" si="80"/>
        <v>1020</v>
      </c>
      <c r="J105" s="8">
        <v>1</v>
      </c>
      <c r="K105" s="8">
        <v>10</v>
      </c>
      <c r="L105" s="21">
        <f t="shared" si="81"/>
        <v>1120</v>
      </c>
      <c r="M105" s="74"/>
      <c r="N105" s="27">
        <f t="shared" si="82"/>
        <v>2140</v>
      </c>
      <c r="O105" s="8">
        <v>310</v>
      </c>
      <c r="P105" s="8">
        <f t="shared" si="83"/>
        <v>306</v>
      </c>
      <c r="Q105" s="8">
        <f t="shared" si="84"/>
        <v>4</v>
      </c>
      <c r="R105" s="8">
        <v>82</v>
      </c>
      <c r="S105" s="8">
        <f t="shared" si="85"/>
        <v>70</v>
      </c>
      <c r="T105" s="52">
        <f t="shared" si="86"/>
        <v>12</v>
      </c>
    </row>
    <row r="106" spans="1:20" ht="15.05" x14ac:dyDescent="0.25">
      <c r="A106" s="41" t="s">
        <v>225</v>
      </c>
      <c r="B106" s="8" t="s">
        <v>105</v>
      </c>
      <c r="C106" s="8" t="s">
        <v>106</v>
      </c>
      <c r="D106" s="52" t="s">
        <v>107</v>
      </c>
      <c r="E106" s="8" t="s">
        <v>108</v>
      </c>
      <c r="F106" s="62" t="s">
        <v>21</v>
      </c>
      <c r="G106" s="8">
        <v>5</v>
      </c>
      <c r="H106" s="8">
        <v>9</v>
      </c>
      <c r="I106" s="19">
        <f t="shared" si="80"/>
        <v>1005</v>
      </c>
      <c r="J106" s="8">
        <v>1</v>
      </c>
      <c r="K106" s="8">
        <v>10</v>
      </c>
      <c r="L106" s="21">
        <f t="shared" si="81"/>
        <v>1120</v>
      </c>
      <c r="M106" s="74"/>
      <c r="N106" s="27">
        <f t="shared" si="82"/>
        <v>2125</v>
      </c>
      <c r="O106" s="8">
        <v>310</v>
      </c>
      <c r="P106" s="8">
        <f t="shared" si="83"/>
        <v>309</v>
      </c>
      <c r="Q106" s="8">
        <f t="shared" si="84"/>
        <v>1</v>
      </c>
      <c r="R106" s="8">
        <v>82</v>
      </c>
      <c r="S106" s="8">
        <f t="shared" si="85"/>
        <v>70</v>
      </c>
      <c r="T106" s="52">
        <f t="shared" si="86"/>
        <v>12</v>
      </c>
    </row>
    <row r="107" spans="1:20" ht="15.05" x14ac:dyDescent="0.25">
      <c r="A107" s="68" t="s">
        <v>192</v>
      </c>
      <c r="B107" s="8" t="s">
        <v>149</v>
      </c>
      <c r="C107" s="8" t="s">
        <v>160</v>
      </c>
      <c r="D107" s="52" t="s">
        <v>140</v>
      </c>
      <c r="E107" s="10" t="s">
        <v>227</v>
      </c>
      <c r="F107" s="62" t="s">
        <v>21</v>
      </c>
      <c r="G107" s="8">
        <v>5</v>
      </c>
      <c r="H107" s="8">
        <v>3</v>
      </c>
      <c r="I107" s="19">
        <f t="shared" si="80"/>
        <v>1035</v>
      </c>
      <c r="J107" s="8">
        <v>1</v>
      </c>
      <c r="K107" s="8">
        <v>20</v>
      </c>
      <c r="L107" s="21">
        <f t="shared" si="81"/>
        <v>1020</v>
      </c>
      <c r="M107" s="74"/>
      <c r="N107" s="27">
        <f t="shared" si="82"/>
        <v>2055</v>
      </c>
      <c r="O107" s="8">
        <v>310</v>
      </c>
      <c r="P107" s="8">
        <f t="shared" si="83"/>
        <v>303</v>
      </c>
      <c r="Q107" s="8">
        <f t="shared" si="84"/>
        <v>7</v>
      </c>
      <c r="R107" s="8">
        <v>82</v>
      </c>
      <c r="S107" s="8">
        <f t="shared" si="85"/>
        <v>80</v>
      </c>
      <c r="T107" s="52">
        <f t="shared" si="86"/>
        <v>2</v>
      </c>
    </row>
    <row r="108" spans="1:20" ht="15.05" x14ac:dyDescent="0.25">
      <c r="A108" s="33" t="s">
        <v>471</v>
      </c>
      <c r="B108" s="8" t="s">
        <v>430</v>
      </c>
      <c r="C108" s="8" t="s">
        <v>472</v>
      </c>
      <c r="D108" s="37"/>
      <c r="E108" s="8" t="s">
        <v>473</v>
      </c>
      <c r="F108" s="62" t="s">
        <v>21</v>
      </c>
      <c r="G108" s="8">
        <v>5</v>
      </c>
      <c r="H108" s="8">
        <v>1</v>
      </c>
      <c r="I108" s="19">
        <f t="shared" si="80"/>
        <v>1045</v>
      </c>
      <c r="J108" s="8">
        <v>1</v>
      </c>
      <c r="K108" s="8">
        <v>24</v>
      </c>
      <c r="L108" s="21">
        <f t="shared" si="81"/>
        <v>980</v>
      </c>
      <c r="M108" s="74"/>
      <c r="N108" s="27">
        <f t="shared" si="82"/>
        <v>2025</v>
      </c>
      <c r="O108" s="8">
        <v>310</v>
      </c>
      <c r="P108" s="8">
        <f t="shared" si="83"/>
        <v>301</v>
      </c>
      <c r="Q108" s="8">
        <f t="shared" si="84"/>
        <v>9</v>
      </c>
      <c r="R108" s="8">
        <v>82</v>
      </c>
      <c r="S108" s="8">
        <f t="shared" si="85"/>
        <v>84</v>
      </c>
      <c r="T108" s="52">
        <f t="shared" si="86"/>
        <v>-2</v>
      </c>
    </row>
    <row r="109" spans="1:20" ht="15.05" x14ac:dyDescent="0.25">
      <c r="A109" s="35" t="s">
        <v>324</v>
      </c>
      <c r="B109" s="8" t="s">
        <v>281</v>
      </c>
      <c r="C109" s="8" t="s">
        <v>322</v>
      </c>
      <c r="D109" s="60"/>
      <c r="E109" s="14" t="s">
        <v>323</v>
      </c>
      <c r="F109" s="62" t="s">
        <v>21</v>
      </c>
      <c r="G109" s="8">
        <v>5</v>
      </c>
      <c r="H109" s="8">
        <v>20</v>
      </c>
      <c r="I109" s="19">
        <f t="shared" si="80"/>
        <v>950</v>
      </c>
      <c r="J109" s="8">
        <v>1</v>
      </c>
      <c r="K109" s="8">
        <v>26</v>
      </c>
      <c r="L109" s="21">
        <f t="shared" si="81"/>
        <v>960</v>
      </c>
      <c r="M109" s="13"/>
      <c r="N109" s="27">
        <f t="shared" si="82"/>
        <v>1910</v>
      </c>
      <c r="O109" s="8">
        <v>310</v>
      </c>
      <c r="P109" s="8">
        <f t="shared" si="83"/>
        <v>320</v>
      </c>
      <c r="Q109" s="8">
        <f t="shared" si="84"/>
        <v>-10</v>
      </c>
      <c r="R109" s="8">
        <v>82</v>
      </c>
      <c r="S109" s="8">
        <f t="shared" si="85"/>
        <v>86</v>
      </c>
      <c r="T109" s="52">
        <f t="shared" si="86"/>
        <v>-4</v>
      </c>
    </row>
    <row r="110" spans="1:20" ht="15.05" x14ac:dyDescent="0.25">
      <c r="A110" s="33"/>
      <c r="B110" s="8" t="s">
        <v>485</v>
      </c>
      <c r="C110" s="8" t="s">
        <v>486</v>
      </c>
      <c r="D110" s="37"/>
      <c r="E110" s="8" t="s">
        <v>487</v>
      </c>
      <c r="F110" s="62" t="s">
        <v>21</v>
      </c>
      <c r="G110" s="8">
        <v>4</v>
      </c>
      <c r="H110" s="8">
        <v>52</v>
      </c>
      <c r="I110" s="19">
        <f t="shared" si="80"/>
        <v>1090</v>
      </c>
      <c r="J110" s="8">
        <v>1</v>
      </c>
      <c r="K110" s="8">
        <v>40</v>
      </c>
      <c r="L110" s="21">
        <f t="shared" si="81"/>
        <v>820</v>
      </c>
      <c r="M110" s="13"/>
      <c r="N110" s="27">
        <f t="shared" si="82"/>
        <v>1910</v>
      </c>
      <c r="O110" s="8">
        <v>310</v>
      </c>
      <c r="P110" s="8">
        <f t="shared" si="83"/>
        <v>292</v>
      </c>
      <c r="Q110" s="8">
        <f t="shared" si="84"/>
        <v>18</v>
      </c>
      <c r="R110" s="8">
        <v>82</v>
      </c>
      <c r="S110" s="8">
        <f t="shared" si="85"/>
        <v>100</v>
      </c>
      <c r="T110" s="52">
        <f t="shared" si="86"/>
        <v>-18</v>
      </c>
    </row>
    <row r="111" spans="1:20" ht="15.05" x14ac:dyDescent="0.25">
      <c r="A111" s="32"/>
      <c r="B111" s="8" t="s">
        <v>72</v>
      </c>
      <c r="C111" s="8" t="s">
        <v>320</v>
      </c>
      <c r="D111" s="60"/>
      <c r="E111" s="8" t="s">
        <v>321</v>
      </c>
      <c r="F111" s="62" t="s">
        <v>21</v>
      </c>
      <c r="G111" s="8">
        <v>6</v>
      </c>
      <c r="H111" s="8">
        <v>10</v>
      </c>
      <c r="I111" s="19">
        <f t="shared" si="80"/>
        <v>700</v>
      </c>
      <c r="J111" s="8">
        <v>1</v>
      </c>
      <c r="K111" s="8">
        <v>13</v>
      </c>
      <c r="L111" s="21">
        <f t="shared" si="81"/>
        <v>1090</v>
      </c>
      <c r="M111" s="13"/>
      <c r="N111" s="27">
        <f t="shared" si="82"/>
        <v>1790</v>
      </c>
      <c r="O111" s="8">
        <v>310</v>
      </c>
      <c r="P111" s="8">
        <f t="shared" si="83"/>
        <v>370</v>
      </c>
      <c r="Q111" s="8">
        <f t="shared" si="84"/>
        <v>-60</v>
      </c>
      <c r="R111" s="8">
        <v>82</v>
      </c>
      <c r="S111" s="8">
        <f t="shared" si="85"/>
        <v>73</v>
      </c>
      <c r="T111" s="52">
        <f t="shared" si="86"/>
        <v>9</v>
      </c>
    </row>
    <row r="112" spans="1:20" ht="15.05" x14ac:dyDescent="0.25">
      <c r="A112" s="41" t="s">
        <v>226</v>
      </c>
      <c r="B112" s="8" t="s">
        <v>188</v>
      </c>
      <c r="C112" s="8" t="s">
        <v>189</v>
      </c>
      <c r="D112" s="52" t="s">
        <v>101</v>
      </c>
      <c r="E112" s="8" t="s">
        <v>190</v>
      </c>
      <c r="F112" s="62" t="s">
        <v>21</v>
      </c>
      <c r="G112" s="8">
        <v>5</v>
      </c>
      <c r="H112" s="8">
        <v>46</v>
      </c>
      <c r="I112" s="19">
        <f t="shared" si="80"/>
        <v>820</v>
      </c>
      <c r="J112" s="8">
        <v>1</v>
      </c>
      <c r="K112" s="8">
        <v>40</v>
      </c>
      <c r="L112" s="21">
        <f t="shared" si="81"/>
        <v>820</v>
      </c>
      <c r="M112" s="13"/>
      <c r="N112" s="27">
        <f>+IF(OR(I112=0,L112=0),"N/F",(I112+L112))</f>
        <v>1640</v>
      </c>
      <c r="O112" s="8">
        <v>310</v>
      </c>
      <c r="P112" s="8">
        <f t="shared" si="83"/>
        <v>346</v>
      </c>
      <c r="Q112" s="8">
        <f t="shared" si="84"/>
        <v>-36</v>
      </c>
      <c r="R112" s="8">
        <v>82</v>
      </c>
      <c r="S112" s="8">
        <f t="shared" si="85"/>
        <v>100</v>
      </c>
      <c r="T112" s="52">
        <f t="shared" si="86"/>
        <v>-18</v>
      </c>
    </row>
    <row r="113" spans="1:20" ht="15.05" x14ac:dyDescent="0.25">
      <c r="A113" s="41" t="s">
        <v>224</v>
      </c>
      <c r="B113" s="8" t="s">
        <v>102</v>
      </c>
      <c r="C113" s="8" t="s">
        <v>103</v>
      </c>
      <c r="D113" s="52" t="s">
        <v>101</v>
      </c>
      <c r="E113" s="8" t="s">
        <v>229</v>
      </c>
      <c r="F113" s="62" t="s">
        <v>21</v>
      </c>
      <c r="G113" s="8">
        <v>5</v>
      </c>
      <c r="H113" s="8">
        <v>41</v>
      </c>
      <c r="I113" s="19">
        <f t="shared" si="80"/>
        <v>845</v>
      </c>
      <c r="J113" s="8">
        <v>1</v>
      </c>
      <c r="K113" s="8">
        <v>50</v>
      </c>
      <c r="L113" s="21">
        <f t="shared" si="81"/>
        <v>720</v>
      </c>
      <c r="M113" s="13"/>
      <c r="N113" s="27">
        <f t="shared" si="82"/>
        <v>1565</v>
      </c>
      <c r="O113" s="8">
        <v>310</v>
      </c>
      <c r="P113" s="8">
        <f t="shared" si="83"/>
        <v>341</v>
      </c>
      <c r="Q113" s="8">
        <f t="shared" si="84"/>
        <v>-31</v>
      </c>
      <c r="R113" s="8">
        <v>82</v>
      </c>
      <c r="S113" s="8">
        <f t="shared" si="85"/>
        <v>110</v>
      </c>
      <c r="T113" s="52">
        <f t="shared" si="86"/>
        <v>-28</v>
      </c>
    </row>
    <row r="114" spans="1:20" x14ac:dyDescent="0.4">
      <c r="A114" s="101" t="s">
        <v>2</v>
      </c>
      <c r="B114" s="102" t="s">
        <v>1</v>
      </c>
      <c r="C114" s="102" t="s">
        <v>0</v>
      </c>
      <c r="D114" s="53"/>
      <c r="E114" s="102" t="s">
        <v>40</v>
      </c>
      <c r="F114" s="103" t="s">
        <v>12</v>
      </c>
      <c r="G114" s="102" t="s">
        <v>6</v>
      </c>
      <c r="H114" s="102"/>
      <c r="I114" s="102"/>
      <c r="J114" s="102" t="s">
        <v>7</v>
      </c>
      <c r="K114" s="102"/>
      <c r="L114" s="102"/>
      <c r="M114" s="101"/>
      <c r="N114" s="106" t="s">
        <v>5</v>
      </c>
      <c r="O114" s="1" t="s">
        <v>9</v>
      </c>
      <c r="P114" s="1" t="s">
        <v>6</v>
      </c>
      <c r="Q114" s="1" t="s">
        <v>6</v>
      </c>
      <c r="R114" s="1" t="s">
        <v>10</v>
      </c>
      <c r="S114" s="1" t="s">
        <v>7</v>
      </c>
      <c r="T114" s="63" t="s">
        <v>7</v>
      </c>
    </row>
    <row r="115" spans="1:20" x14ac:dyDescent="0.4">
      <c r="A115" s="101"/>
      <c r="B115" s="102"/>
      <c r="C115" s="102"/>
      <c r="D115" s="53" t="str">
        <f>$D$6</f>
        <v>School/Club</v>
      </c>
      <c r="E115" s="102"/>
      <c r="F115" s="103"/>
      <c r="G115" s="9" t="s">
        <v>3</v>
      </c>
      <c r="H115" s="9" t="s">
        <v>4</v>
      </c>
      <c r="I115" s="20" t="s">
        <v>8</v>
      </c>
      <c r="J115" s="9" t="s">
        <v>3</v>
      </c>
      <c r="K115" s="9" t="s">
        <v>4</v>
      </c>
      <c r="L115" s="20" t="s">
        <v>8</v>
      </c>
      <c r="M115" s="101"/>
      <c r="N115" s="106"/>
      <c r="O115" s="1">
        <v>1000</v>
      </c>
      <c r="P115" s="1" t="s">
        <v>4</v>
      </c>
      <c r="Q115" s="1" t="s">
        <v>11</v>
      </c>
      <c r="R115" s="1">
        <v>1000</v>
      </c>
      <c r="S115" s="1" t="s">
        <v>4</v>
      </c>
      <c r="T115" s="63" t="s">
        <v>11</v>
      </c>
    </row>
    <row r="116" spans="1:20" ht="15.05" x14ac:dyDescent="0.25">
      <c r="A116" s="41" t="s">
        <v>339</v>
      </c>
      <c r="B116" s="8" t="s">
        <v>331</v>
      </c>
      <c r="C116" s="8" t="s">
        <v>332</v>
      </c>
      <c r="D116" s="52" t="s">
        <v>333</v>
      </c>
      <c r="E116" s="46" t="s">
        <v>333</v>
      </c>
      <c r="F116" s="62" t="s">
        <v>22</v>
      </c>
      <c r="G116" s="8">
        <v>3</v>
      </c>
      <c r="H116" s="8">
        <v>27</v>
      </c>
      <c r="I116" s="19">
        <f t="shared" ref="I116:I121" si="87">IF(P116&lt;=0,0,ROUND((1000+Q116*5),0))</f>
        <v>1085</v>
      </c>
      <c r="J116" s="8">
        <v>1</v>
      </c>
      <c r="K116" s="8">
        <v>14</v>
      </c>
      <c r="L116" s="21">
        <f t="shared" ref="L116:L121" si="88">IF(S116&lt;=0,0,ROUND((1000+T116*10),0))</f>
        <v>1110</v>
      </c>
      <c r="M116" s="74"/>
      <c r="N116" s="27">
        <f t="shared" ref="N116:N121" si="89">+IF(OR(I116=0,L116=0),"N/F",(I116+L116))</f>
        <v>2195</v>
      </c>
      <c r="O116" s="8">
        <v>224</v>
      </c>
      <c r="P116" s="8">
        <f>+G116*60+H116</f>
        <v>207</v>
      </c>
      <c r="Q116" s="8">
        <f>+O116-P116</f>
        <v>17</v>
      </c>
      <c r="R116" s="8">
        <v>85</v>
      </c>
      <c r="S116" s="8">
        <f>+J116*60+K116</f>
        <v>74</v>
      </c>
      <c r="T116" s="52">
        <f>+R116-S116</f>
        <v>11</v>
      </c>
    </row>
    <row r="117" spans="1:20" ht="15.05" x14ac:dyDescent="0.25">
      <c r="A117" s="35" t="s">
        <v>337</v>
      </c>
      <c r="B117" s="8" t="s">
        <v>425</v>
      </c>
      <c r="C117" s="8" t="s">
        <v>426</v>
      </c>
      <c r="D117" s="52" t="s">
        <v>329</v>
      </c>
      <c r="E117" s="46" t="s">
        <v>329</v>
      </c>
      <c r="F117" s="62" t="s">
        <v>22</v>
      </c>
      <c r="G117" s="8">
        <v>3</v>
      </c>
      <c r="H117" s="8">
        <v>34</v>
      </c>
      <c r="I117" s="19">
        <f t="shared" si="87"/>
        <v>1050</v>
      </c>
      <c r="J117" s="8">
        <v>1</v>
      </c>
      <c r="K117" s="8">
        <v>16</v>
      </c>
      <c r="L117" s="21">
        <f t="shared" si="88"/>
        <v>1090</v>
      </c>
      <c r="M117" s="74"/>
      <c r="N117" s="27">
        <f t="shared" si="89"/>
        <v>2140</v>
      </c>
      <c r="O117" s="8">
        <v>224</v>
      </c>
      <c r="P117" s="8">
        <f t="shared" ref="P117:P122" si="90">+G117*60+H117</f>
        <v>214</v>
      </c>
      <c r="Q117" s="8">
        <f t="shared" ref="Q117:Q122" si="91">+O117-P117</f>
        <v>10</v>
      </c>
      <c r="R117" s="8">
        <v>85</v>
      </c>
      <c r="S117" s="8">
        <f t="shared" ref="S117:S122" si="92">+J117*60+K117</f>
        <v>76</v>
      </c>
      <c r="T117" s="52">
        <f t="shared" ref="T117:T122" si="93">+R117-S117</f>
        <v>9</v>
      </c>
    </row>
    <row r="118" spans="1:20" ht="15.05" x14ac:dyDescent="0.25">
      <c r="A118" s="41" t="s">
        <v>232</v>
      </c>
      <c r="B118" s="8" t="s">
        <v>109</v>
      </c>
      <c r="C118" s="8" t="s">
        <v>110</v>
      </c>
      <c r="D118" s="52" t="s">
        <v>111</v>
      </c>
      <c r="E118" s="46" t="s">
        <v>111</v>
      </c>
      <c r="F118" s="62" t="s">
        <v>22</v>
      </c>
      <c r="G118" s="8">
        <v>3</v>
      </c>
      <c r="H118" s="8">
        <v>35</v>
      </c>
      <c r="I118" s="19">
        <f t="shared" si="87"/>
        <v>1045</v>
      </c>
      <c r="J118" s="8">
        <v>1</v>
      </c>
      <c r="K118" s="8">
        <v>18</v>
      </c>
      <c r="L118" s="21">
        <f t="shared" si="88"/>
        <v>1070</v>
      </c>
      <c r="M118" s="74"/>
      <c r="N118" s="27">
        <f t="shared" si="89"/>
        <v>2115</v>
      </c>
      <c r="O118" s="8">
        <v>224</v>
      </c>
      <c r="P118" s="8">
        <f t="shared" si="90"/>
        <v>215</v>
      </c>
      <c r="Q118" s="8">
        <f t="shared" si="91"/>
        <v>9</v>
      </c>
      <c r="R118" s="8">
        <v>85</v>
      </c>
      <c r="S118" s="8">
        <f t="shared" si="92"/>
        <v>78</v>
      </c>
      <c r="T118" s="52">
        <f t="shared" si="93"/>
        <v>7</v>
      </c>
    </row>
    <row r="119" spans="1:20" ht="15.05" x14ac:dyDescent="0.25">
      <c r="A119" s="35" t="s">
        <v>340</v>
      </c>
      <c r="B119" s="8" t="s">
        <v>334</v>
      </c>
      <c r="C119" s="8" t="s">
        <v>335</v>
      </c>
      <c r="D119" s="52" t="s">
        <v>336</v>
      </c>
      <c r="E119" s="46" t="s">
        <v>336</v>
      </c>
      <c r="F119" s="62" t="s">
        <v>22</v>
      </c>
      <c r="G119" s="8">
        <v>3</v>
      </c>
      <c r="H119" s="8">
        <v>43</v>
      </c>
      <c r="I119" s="19">
        <f t="shared" si="87"/>
        <v>1005</v>
      </c>
      <c r="J119" s="8">
        <v>1</v>
      </c>
      <c r="K119" s="8">
        <v>22</v>
      </c>
      <c r="L119" s="21">
        <f t="shared" si="88"/>
        <v>1030</v>
      </c>
      <c r="M119" s="74"/>
      <c r="N119" s="27">
        <f t="shared" si="89"/>
        <v>2035</v>
      </c>
      <c r="O119" s="8">
        <v>224</v>
      </c>
      <c r="P119" s="8">
        <f t="shared" si="90"/>
        <v>223</v>
      </c>
      <c r="Q119" s="8">
        <f t="shared" si="91"/>
        <v>1</v>
      </c>
      <c r="R119" s="8">
        <v>85</v>
      </c>
      <c r="S119" s="8">
        <f t="shared" si="92"/>
        <v>82</v>
      </c>
      <c r="T119" s="52">
        <f t="shared" si="93"/>
        <v>3</v>
      </c>
    </row>
    <row r="120" spans="1:20" ht="15.05" x14ac:dyDescent="0.25">
      <c r="A120" s="33" t="s">
        <v>231</v>
      </c>
      <c r="B120" s="8" t="s">
        <v>104</v>
      </c>
      <c r="C120" s="8" t="s">
        <v>488</v>
      </c>
      <c r="D120" s="52" t="s">
        <v>187</v>
      </c>
      <c r="E120" s="46" t="s">
        <v>187</v>
      </c>
      <c r="F120" s="62" t="s">
        <v>22</v>
      </c>
      <c r="G120" s="8">
        <v>3</v>
      </c>
      <c r="H120" s="8">
        <v>32</v>
      </c>
      <c r="I120" s="19">
        <f t="shared" si="87"/>
        <v>1060</v>
      </c>
      <c r="J120" s="8">
        <v>1</v>
      </c>
      <c r="K120" s="8">
        <v>24</v>
      </c>
      <c r="L120" s="21">
        <f t="shared" si="88"/>
        <v>1010</v>
      </c>
      <c r="M120" s="74"/>
      <c r="N120" s="27">
        <f t="shared" si="89"/>
        <v>2070</v>
      </c>
      <c r="O120" s="8">
        <v>224</v>
      </c>
      <c r="P120" s="8">
        <f t="shared" si="90"/>
        <v>212</v>
      </c>
      <c r="Q120" s="8">
        <f t="shared" si="91"/>
        <v>12</v>
      </c>
      <c r="R120" s="8">
        <v>85</v>
      </c>
      <c r="S120" s="8">
        <f t="shared" si="92"/>
        <v>84</v>
      </c>
      <c r="T120" s="52">
        <f t="shared" si="93"/>
        <v>1</v>
      </c>
    </row>
    <row r="121" spans="1:20" ht="15.05" x14ac:dyDescent="0.25">
      <c r="A121" s="89" t="s">
        <v>338</v>
      </c>
      <c r="B121" s="8" t="s">
        <v>88</v>
      </c>
      <c r="C121" s="8" t="s">
        <v>427</v>
      </c>
      <c r="D121" s="52" t="s">
        <v>330</v>
      </c>
      <c r="E121" s="46" t="s">
        <v>330</v>
      </c>
      <c r="F121" s="62" t="s">
        <v>22</v>
      </c>
      <c r="G121" s="8">
        <v>3</v>
      </c>
      <c r="H121" s="8">
        <v>47</v>
      </c>
      <c r="I121" s="19">
        <f t="shared" si="87"/>
        <v>985</v>
      </c>
      <c r="J121" s="8">
        <v>1</v>
      </c>
      <c r="K121" s="8">
        <v>36</v>
      </c>
      <c r="L121" s="21">
        <f t="shared" si="88"/>
        <v>890</v>
      </c>
      <c r="M121" s="13"/>
      <c r="N121" s="27">
        <f t="shared" si="89"/>
        <v>1875</v>
      </c>
      <c r="O121" s="8">
        <v>224</v>
      </c>
      <c r="P121" s="8">
        <f t="shared" si="90"/>
        <v>227</v>
      </c>
      <c r="Q121" s="8">
        <f t="shared" si="91"/>
        <v>-3</v>
      </c>
      <c r="R121" s="8">
        <v>85</v>
      </c>
      <c r="S121" s="8">
        <f t="shared" si="92"/>
        <v>96</v>
      </c>
      <c r="T121" s="52">
        <f t="shared" si="93"/>
        <v>-11</v>
      </c>
    </row>
    <row r="122" spans="1:20" x14ac:dyDescent="0.4">
      <c r="A122" s="32"/>
      <c r="B122" s="8"/>
      <c r="C122" s="8"/>
      <c r="D122" s="52"/>
      <c r="F122" s="62" t="s">
        <v>22</v>
      </c>
      <c r="G122" s="8"/>
      <c r="H122" s="8"/>
      <c r="I122" s="19">
        <f t="shared" ref="I122" si="94">IF(P122&lt;=0,0,ROUND((1000+Q122*5),0))</f>
        <v>0</v>
      </c>
      <c r="J122" s="8"/>
      <c r="K122" s="8"/>
      <c r="L122" s="21">
        <f t="shared" ref="L122" si="95">IF(S122&lt;=0,0,ROUND((1000+T122*10),0))</f>
        <v>0</v>
      </c>
      <c r="M122" s="13"/>
      <c r="N122" s="27" t="str">
        <f t="shared" ref="N122" si="96">+IF(OR(I122=0,L122=0),"N/F",(I122+L122))</f>
        <v>N/F</v>
      </c>
      <c r="O122" s="8">
        <v>224</v>
      </c>
      <c r="P122" s="8">
        <f t="shared" si="90"/>
        <v>0</v>
      </c>
      <c r="Q122" s="8">
        <f t="shared" si="91"/>
        <v>224</v>
      </c>
      <c r="R122" s="8">
        <v>85</v>
      </c>
      <c r="S122" s="8">
        <f t="shared" si="92"/>
        <v>0</v>
      </c>
      <c r="T122" s="52">
        <f t="shared" si="93"/>
        <v>85</v>
      </c>
    </row>
    <row r="123" spans="1:20" x14ac:dyDescent="0.4">
      <c r="A123" s="101" t="s">
        <v>2</v>
      </c>
      <c r="B123" s="102" t="s">
        <v>1</v>
      </c>
      <c r="C123" s="102" t="s">
        <v>0</v>
      </c>
      <c r="D123" s="53"/>
      <c r="E123" s="102" t="s">
        <v>39</v>
      </c>
      <c r="F123" s="103" t="s">
        <v>12</v>
      </c>
      <c r="G123" s="102" t="s">
        <v>6</v>
      </c>
      <c r="H123" s="102"/>
      <c r="I123" s="102"/>
      <c r="J123" s="102" t="s">
        <v>7</v>
      </c>
      <c r="K123" s="102"/>
      <c r="L123" s="102"/>
      <c r="M123" s="101"/>
      <c r="N123" s="106" t="s">
        <v>5</v>
      </c>
      <c r="O123" s="1" t="s">
        <v>9</v>
      </c>
      <c r="P123" s="1" t="s">
        <v>6</v>
      </c>
      <c r="Q123" s="1" t="s">
        <v>6</v>
      </c>
      <c r="R123" s="1" t="s">
        <v>10</v>
      </c>
      <c r="S123" s="1" t="s">
        <v>7</v>
      </c>
      <c r="T123" s="63" t="s">
        <v>7</v>
      </c>
    </row>
    <row r="124" spans="1:20" x14ac:dyDescent="0.4">
      <c r="A124" s="101"/>
      <c r="B124" s="102"/>
      <c r="C124" s="102"/>
      <c r="D124" s="53" t="str">
        <f>$D$6</f>
        <v>School/Club</v>
      </c>
      <c r="E124" s="102"/>
      <c r="F124" s="103"/>
      <c r="G124" s="9" t="s">
        <v>3</v>
      </c>
      <c r="H124" s="9" t="s">
        <v>4</v>
      </c>
      <c r="I124" s="20" t="s">
        <v>8</v>
      </c>
      <c r="J124" s="9" t="s">
        <v>3</v>
      </c>
      <c r="K124" s="9" t="s">
        <v>4</v>
      </c>
      <c r="L124" s="20" t="s">
        <v>8</v>
      </c>
      <c r="M124" s="101"/>
      <c r="N124" s="106"/>
      <c r="O124" s="1">
        <v>1000</v>
      </c>
      <c r="P124" s="1" t="s">
        <v>4</v>
      </c>
      <c r="Q124" s="1" t="s">
        <v>11</v>
      </c>
      <c r="R124" s="1">
        <v>1000</v>
      </c>
      <c r="S124" s="1" t="s">
        <v>4</v>
      </c>
      <c r="T124" s="63" t="s">
        <v>11</v>
      </c>
    </row>
    <row r="125" spans="1:20" ht="15.05" x14ac:dyDescent="0.25">
      <c r="A125" s="41" t="s">
        <v>341</v>
      </c>
      <c r="B125" s="8" t="s">
        <v>120</v>
      </c>
      <c r="C125" s="8" t="s">
        <v>81</v>
      </c>
      <c r="D125" s="52" t="s">
        <v>342</v>
      </c>
      <c r="E125" s="8" t="s">
        <v>342</v>
      </c>
      <c r="F125" s="62" t="s">
        <v>23</v>
      </c>
      <c r="G125" s="8">
        <v>6</v>
      </c>
      <c r="H125" s="8">
        <v>10</v>
      </c>
      <c r="I125" s="19">
        <f>IF(P125&lt;=0,0,ROUND((1000+Q125*5),0))</f>
        <v>1105</v>
      </c>
      <c r="J125" s="8"/>
      <c r="K125" s="8">
        <v>57</v>
      </c>
      <c r="L125" s="21">
        <f>IF(S125&lt;=0,0,ROUND((1000+T125*10),0))</f>
        <v>1240</v>
      </c>
      <c r="M125" s="74"/>
      <c r="N125" s="27">
        <f>+IF(OR(I125=0,L125=0),"N/F",(I125+L125))</f>
        <v>2345</v>
      </c>
      <c r="O125" s="8">
        <v>391</v>
      </c>
      <c r="P125" s="8">
        <f t="shared" ref="P125:P129" si="97">+G125*60+H125</f>
        <v>370</v>
      </c>
      <c r="Q125" s="8">
        <f t="shared" ref="Q125:Q129" si="98">+O125-P125</f>
        <v>21</v>
      </c>
      <c r="R125" s="8">
        <v>81</v>
      </c>
      <c r="S125" s="8">
        <f t="shared" ref="S125:S129" si="99">+J125*60+K125</f>
        <v>57</v>
      </c>
      <c r="T125" s="52">
        <f t="shared" ref="T125:T129" si="100">+R125-S125</f>
        <v>24</v>
      </c>
    </row>
    <row r="126" spans="1:20" ht="15.05" x14ac:dyDescent="0.25">
      <c r="A126" s="33" t="s">
        <v>235</v>
      </c>
      <c r="B126" s="8" t="s">
        <v>92</v>
      </c>
      <c r="C126" s="8" t="s">
        <v>148</v>
      </c>
      <c r="D126" s="61">
        <v>37197</v>
      </c>
      <c r="E126" s="10">
        <v>37197</v>
      </c>
      <c r="F126" s="62" t="s">
        <v>23</v>
      </c>
      <c r="G126" s="8">
        <v>6</v>
      </c>
      <c r="H126" s="8">
        <v>44</v>
      </c>
      <c r="I126" s="19">
        <f>IF(P126&lt;=0,0,ROUND((1000+Q126*5),0))</f>
        <v>935</v>
      </c>
      <c r="J126" s="8">
        <v>1</v>
      </c>
      <c r="K126" s="8">
        <v>14</v>
      </c>
      <c r="L126" s="21">
        <f>IF(S126&lt;=0,0,ROUND((1000+T126*10),0))</f>
        <v>1070</v>
      </c>
      <c r="M126" s="74"/>
      <c r="N126" s="27">
        <f>+IF(OR(I126=0,L126=0),"N/F",(I126+L126))</f>
        <v>2005</v>
      </c>
      <c r="O126" s="8">
        <v>391</v>
      </c>
      <c r="P126" s="8">
        <f t="shared" si="97"/>
        <v>404</v>
      </c>
      <c r="Q126" s="8">
        <f t="shared" si="98"/>
        <v>-13</v>
      </c>
      <c r="R126" s="8">
        <v>81</v>
      </c>
      <c r="S126" s="8">
        <f t="shared" si="99"/>
        <v>74</v>
      </c>
      <c r="T126" s="52">
        <f t="shared" si="100"/>
        <v>7</v>
      </c>
    </row>
    <row r="127" spans="1:20" ht="15.05" x14ac:dyDescent="0.25">
      <c r="A127" s="33" t="s">
        <v>474</v>
      </c>
      <c r="B127" s="8" t="s">
        <v>428</v>
      </c>
      <c r="C127" s="8" t="s">
        <v>81</v>
      </c>
      <c r="D127" s="52" t="s">
        <v>429</v>
      </c>
      <c r="E127" s="10" t="s">
        <v>429</v>
      </c>
      <c r="F127" s="62" t="s">
        <v>23</v>
      </c>
      <c r="G127" s="8">
        <v>7</v>
      </c>
      <c r="H127" s="8">
        <v>11</v>
      </c>
      <c r="I127" s="19">
        <f>IF(P127&lt;=0,0,ROUND((1000+Q127*5),0))</f>
        <v>800</v>
      </c>
      <c r="J127" s="8">
        <v>1</v>
      </c>
      <c r="K127" s="8">
        <v>13</v>
      </c>
      <c r="L127" s="21">
        <f>IF(S127&lt;=0,0,ROUND((1000+T127*10),0))</f>
        <v>1080</v>
      </c>
      <c r="M127" s="13"/>
      <c r="N127" s="27">
        <f>+IF(OR(I127=0,L127=0),"N/F",(I127+L127))</f>
        <v>1880</v>
      </c>
      <c r="O127" s="8">
        <v>391</v>
      </c>
      <c r="P127" s="8">
        <f t="shared" si="97"/>
        <v>431</v>
      </c>
      <c r="Q127" s="8">
        <f t="shared" si="98"/>
        <v>-40</v>
      </c>
      <c r="R127" s="8">
        <v>81</v>
      </c>
      <c r="S127" s="8">
        <f t="shared" si="99"/>
        <v>73</v>
      </c>
      <c r="T127" s="52">
        <f t="shared" si="100"/>
        <v>8</v>
      </c>
    </row>
    <row r="128" spans="1:20" ht="15.05" x14ac:dyDescent="0.25">
      <c r="A128" s="33" t="s">
        <v>234</v>
      </c>
      <c r="B128" s="8" t="s">
        <v>114</v>
      </c>
      <c r="C128" s="8" t="s">
        <v>115</v>
      </c>
      <c r="D128" s="52" t="s">
        <v>116</v>
      </c>
      <c r="E128" s="10" t="s">
        <v>116</v>
      </c>
      <c r="F128" s="62" t="s">
        <v>23</v>
      </c>
      <c r="G128" s="8">
        <v>7</v>
      </c>
      <c r="H128" s="8">
        <v>24</v>
      </c>
      <c r="I128" s="19">
        <f>IF(P128&lt;=0,0,ROUND((1000+Q128*5),0))</f>
        <v>735</v>
      </c>
      <c r="J128" s="8">
        <v>1</v>
      </c>
      <c r="K128" s="8">
        <v>33</v>
      </c>
      <c r="L128" s="21">
        <f>IF(S128&lt;=0,0,ROUND((1000+T128*10),0))</f>
        <v>880</v>
      </c>
      <c r="M128" s="13"/>
      <c r="N128" s="27">
        <f>+IF(OR(I128=0,L128=0),"N/F",(I128+L128))</f>
        <v>1615</v>
      </c>
      <c r="O128" s="8">
        <v>391</v>
      </c>
      <c r="P128" s="8">
        <f t="shared" si="97"/>
        <v>444</v>
      </c>
      <c r="Q128" s="8">
        <f t="shared" si="98"/>
        <v>-53</v>
      </c>
      <c r="R128" s="8">
        <v>81</v>
      </c>
      <c r="S128" s="8">
        <f t="shared" si="99"/>
        <v>93</v>
      </c>
      <c r="T128" s="52">
        <f t="shared" si="100"/>
        <v>-12</v>
      </c>
    </row>
    <row r="129" spans="1:20" ht="15.05" x14ac:dyDescent="0.25">
      <c r="A129" s="33" t="s">
        <v>233</v>
      </c>
      <c r="B129" s="8" t="s">
        <v>87</v>
      </c>
      <c r="C129" s="8" t="s">
        <v>112</v>
      </c>
      <c r="D129" s="52" t="s">
        <v>113</v>
      </c>
      <c r="E129" s="8" t="s">
        <v>113</v>
      </c>
      <c r="F129" s="62" t="s">
        <v>23</v>
      </c>
      <c r="G129" s="8">
        <v>8</v>
      </c>
      <c r="H129" s="8">
        <v>4</v>
      </c>
      <c r="I129" s="19">
        <f>IF(P129&lt;=0,0,ROUND((1000+Q129*5),0))</f>
        <v>535</v>
      </c>
      <c r="J129" s="8">
        <v>1</v>
      </c>
      <c r="K129" s="8">
        <v>18</v>
      </c>
      <c r="L129" s="21">
        <f>IF(S129&lt;=0,0,ROUND((1000+T129*10),0))</f>
        <v>1030</v>
      </c>
      <c r="M129" s="13"/>
      <c r="N129" s="27">
        <f>+IF(OR(I129=0,L129=0),"N/F",(I129+L129))</f>
        <v>1565</v>
      </c>
      <c r="O129" s="8">
        <v>391</v>
      </c>
      <c r="P129" s="8">
        <f t="shared" si="97"/>
        <v>484</v>
      </c>
      <c r="Q129" s="8">
        <f t="shared" si="98"/>
        <v>-93</v>
      </c>
      <c r="R129" s="8">
        <v>81</v>
      </c>
      <c r="S129" s="8">
        <f t="shared" si="99"/>
        <v>78</v>
      </c>
      <c r="T129" s="52">
        <f t="shared" si="100"/>
        <v>3</v>
      </c>
    </row>
    <row r="130" spans="1:20" x14ac:dyDescent="0.4">
      <c r="A130" s="101" t="s">
        <v>2</v>
      </c>
      <c r="B130" s="102" t="s">
        <v>1</v>
      </c>
      <c r="C130" s="102" t="s">
        <v>0</v>
      </c>
      <c r="D130" s="53"/>
      <c r="E130" s="102" t="s">
        <v>39</v>
      </c>
      <c r="F130" s="103" t="s">
        <v>12</v>
      </c>
      <c r="G130" s="102" t="s">
        <v>6</v>
      </c>
      <c r="H130" s="102"/>
      <c r="I130" s="102"/>
      <c r="J130" s="102" t="s">
        <v>7</v>
      </c>
      <c r="K130" s="102"/>
      <c r="L130" s="102"/>
      <c r="M130" s="101"/>
      <c r="N130" s="106" t="s">
        <v>5</v>
      </c>
      <c r="O130" s="1" t="s">
        <v>9</v>
      </c>
      <c r="P130" s="1" t="s">
        <v>6</v>
      </c>
      <c r="Q130" s="1" t="s">
        <v>6</v>
      </c>
      <c r="R130" s="1" t="s">
        <v>10</v>
      </c>
      <c r="S130" s="1" t="s">
        <v>7</v>
      </c>
      <c r="T130" s="63" t="s">
        <v>7</v>
      </c>
    </row>
    <row r="131" spans="1:20" x14ac:dyDescent="0.4">
      <c r="A131" s="101"/>
      <c r="B131" s="107"/>
      <c r="C131" s="107"/>
      <c r="D131" s="56" t="str">
        <f>$D$6</f>
        <v>School/Club</v>
      </c>
      <c r="E131" s="107"/>
      <c r="F131" s="103"/>
      <c r="G131" s="9" t="s">
        <v>3</v>
      </c>
      <c r="H131" s="9" t="s">
        <v>4</v>
      </c>
      <c r="I131" s="20" t="s">
        <v>8</v>
      </c>
      <c r="J131" s="9" t="s">
        <v>3</v>
      </c>
      <c r="K131" s="9" t="s">
        <v>4</v>
      </c>
      <c r="L131" s="20" t="s">
        <v>8</v>
      </c>
      <c r="M131" s="101"/>
      <c r="N131" s="106"/>
      <c r="O131" s="1">
        <v>1000</v>
      </c>
      <c r="P131" s="1" t="s">
        <v>4</v>
      </c>
      <c r="Q131" s="1" t="s">
        <v>11</v>
      </c>
      <c r="R131" s="1">
        <v>1000</v>
      </c>
      <c r="S131" s="1" t="s">
        <v>4</v>
      </c>
      <c r="T131" s="63" t="s">
        <v>11</v>
      </c>
    </row>
    <row r="132" spans="1:20" ht="15.05" x14ac:dyDescent="0.25">
      <c r="A132" s="69" t="s">
        <v>476</v>
      </c>
      <c r="B132" s="46" t="s">
        <v>475</v>
      </c>
      <c r="C132" s="46" t="s">
        <v>431</v>
      </c>
      <c r="D132" s="46" t="s">
        <v>432</v>
      </c>
      <c r="E132" s="8" t="s">
        <v>118</v>
      </c>
      <c r="F132" s="62" t="s">
        <v>24</v>
      </c>
      <c r="G132" s="8">
        <v>3</v>
      </c>
      <c r="H132" s="8">
        <v>29</v>
      </c>
      <c r="I132" s="19">
        <f t="shared" ref="I132:I137" si="101">IF(P132&lt;=0,0,ROUND((1000+Q132*5),0))</f>
        <v>1075</v>
      </c>
      <c r="J132" s="8">
        <v>1</v>
      </c>
      <c r="K132" s="8">
        <v>10</v>
      </c>
      <c r="L132" s="21">
        <f t="shared" ref="L132:L137" si="102">IF(S132&lt;=0,0,ROUND((1000+T132*10),0))</f>
        <v>1150</v>
      </c>
      <c r="M132" s="74"/>
      <c r="N132" s="27">
        <f t="shared" ref="N132:N137" si="103">+IF(OR(I132=0,L132=0),"N/F",(I132+L132))</f>
        <v>2225</v>
      </c>
      <c r="O132" s="8">
        <v>224</v>
      </c>
      <c r="P132" s="8">
        <f t="shared" ref="P132:P137" si="104">+G132*60+H132</f>
        <v>209</v>
      </c>
      <c r="Q132" s="8">
        <f t="shared" ref="Q132:Q133" si="105">+O132-P132</f>
        <v>15</v>
      </c>
      <c r="R132" s="8">
        <v>85</v>
      </c>
      <c r="S132" s="8">
        <f t="shared" ref="S132:S137" si="106">+J132*60+K132</f>
        <v>70</v>
      </c>
      <c r="T132" s="52">
        <f t="shared" ref="T132:T137" si="107">+R132-S132</f>
        <v>15</v>
      </c>
    </row>
    <row r="133" spans="1:20" ht="15.05" x14ac:dyDescent="0.25">
      <c r="A133" s="42" t="s">
        <v>195</v>
      </c>
      <c r="B133" s="46" t="s">
        <v>152</v>
      </c>
      <c r="C133" s="46" t="s">
        <v>435</v>
      </c>
      <c r="D133" s="46" t="s">
        <v>194</v>
      </c>
      <c r="E133" s="8" t="s">
        <v>432</v>
      </c>
      <c r="F133" s="62" t="s">
        <v>24</v>
      </c>
      <c r="G133" s="8">
        <v>3</v>
      </c>
      <c r="H133" s="8">
        <v>46</v>
      </c>
      <c r="I133" s="19">
        <f t="shared" si="101"/>
        <v>990</v>
      </c>
      <c r="J133" s="8">
        <v>1</v>
      </c>
      <c r="K133" s="8">
        <v>9</v>
      </c>
      <c r="L133" s="21">
        <f t="shared" si="102"/>
        <v>1160</v>
      </c>
      <c r="M133" s="74"/>
      <c r="N133" s="27">
        <f t="shared" si="103"/>
        <v>2150</v>
      </c>
      <c r="O133" s="8">
        <v>224</v>
      </c>
      <c r="P133" s="8">
        <f t="shared" si="104"/>
        <v>226</v>
      </c>
      <c r="Q133" s="8">
        <f t="shared" si="105"/>
        <v>-2</v>
      </c>
      <c r="R133" s="8">
        <v>85</v>
      </c>
      <c r="S133" s="8">
        <f t="shared" si="106"/>
        <v>69</v>
      </c>
      <c r="T133" s="52">
        <f t="shared" si="107"/>
        <v>16</v>
      </c>
    </row>
    <row r="134" spans="1:20" ht="15.05" x14ac:dyDescent="0.25">
      <c r="A134" s="42" t="s">
        <v>477</v>
      </c>
      <c r="B134" s="46" t="s">
        <v>354</v>
      </c>
      <c r="C134" s="46" t="s">
        <v>436</v>
      </c>
      <c r="D134" s="46" t="s">
        <v>437</v>
      </c>
      <c r="E134" s="8" t="s">
        <v>433</v>
      </c>
      <c r="F134" s="62" t="s">
        <v>24</v>
      </c>
      <c r="G134" s="8">
        <v>3</v>
      </c>
      <c r="H134" s="8">
        <v>45</v>
      </c>
      <c r="I134" s="19">
        <f t="shared" si="101"/>
        <v>995</v>
      </c>
      <c r="J134" s="8">
        <v>1</v>
      </c>
      <c r="K134" s="8">
        <v>10</v>
      </c>
      <c r="L134" s="21">
        <f t="shared" si="102"/>
        <v>1150</v>
      </c>
      <c r="M134" s="74"/>
      <c r="N134" s="27">
        <f t="shared" si="103"/>
        <v>2145</v>
      </c>
      <c r="O134" s="8">
        <v>224</v>
      </c>
      <c r="P134" s="8">
        <f t="shared" si="104"/>
        <v>225</v>
      </c>
      <c r="Q134" s="8">
        <f t="shared" ref="Q134:Q137" si="108">+O134-P134</f>
        <v>-1</v>
      </c>
      <c r="R134" s="8">
        <v>85</v>
      </c>
      <c r="S134" s="8">
        <f t="shared" si="106"/>
        <v>70</v>
      </c>
      <c r="T134" s="52">
        <f t="shared" si="107"/>
        <v>15</v>
      </c>
    </row>
    <row r="135" spans="1:20" ht="15.05" x14ac:dyDescent="0.25">
      <c r="A135" s="70" t="s">
        <v>348</v>
      </c>
      <c r="B135" s="46" t="s">
        <v>343</v>
      </c>
      <c r="C135" s="46" t="s">
        <v>344</v>
      </c>
      <c r="D135" s="46" t="s">
        <v>345</v>
      </c>
      <c r="E135" s="10" t="s">
        <v>194</v>
      </c>
      <c r="F135" s="62" t="s">
        <v>24</v>
      </c>
      <c r="G135" s="8">
        <v>3</v>
      </c>
      <c r="H135" s="8">
        <v>52</v>
      </c>
      <c r="I135" s="19">
        <f t="shared" si="101"/>
        <v>960</v>
      </c>
      <c r="J135" s="8">
        <v>1</v>
      </c>
      <c r="K135" s="8">
        <v>7</v>
      </c>
      <c r="L135" s="21">
        <f t="shared" si="102"/>
        <v>1180</v>
      </c>
      <c r="M135" s="74"/>
      <c r="N135" s="27">
        <f t="shared" si="103"/>
        <v>2140</v>
      </c>
      <c r="O135" s="8">
        <v>224</v>
      </c>
      <c r="P135" s="8">
        <f t="shared" si="104"/>
        <v>232</v>
      </c>
      <c r="Q135" s="8">
        <f t="shared" si="108"/>
        <v>-8</v>
      </c>
      <c r="R135" s="8">
        <v>85</v>
      </c>
      <c r="S135" s="8">
        <f t="shared" si="106"/>
        <v>67</v>
      </c>
      <c r="T135" s="52">
        <f t="shared" si="107"/>
        <v>18</v>
      </c>
    </row>
    <row r="136" spans="1:20" ht="15.05" x14ac:dyDescent="0.25">
      <c r="A136" s="42" t="s">
        <v>236</v>
      </c>
      <c r="B136" s="46" t="s">
        <v>109</v>
      </c>
      <c r="C136" s="46" t="s">
        <v>117</v>
      </c>
      <c r="D136" s="46" t="s">
        <v>118</v>
      </c>
      <c r="E136" s="10" t="s">
        <v>194</v>
      </c>
      <c r="F136" s="62" t="s">
        <v>24</v>
      </c>
      <c r="G136" s="8">
        <v>3</v>
      </c>
      <c r="H136" s="8">
        <v>38</v>
      </c>
      <c r="I136" s="19">
        <f t="shared" si="101"/>
        <v>1030</v>
      </c>
      <c r="J136" s="8">
        <v>1</v>
      </c>
      <c r="K136" s="8">
        <v>20</v>
      </c>
      <c r="L136" s="21">
        <f t="shared" si="102"/>
        <v>1050</v>
      </c>
      <c r="M136" s="74"/>
      <c r="N136" s="27">
        <f t="shared" si="103"/>
        <v>2080</v>
      </c>
      <c r="O136" s="8">
        <v>224</v>
      </c>
      <c r="P136" s="8">
        <f t="shared" si="104"/>
        <v>218</v>
      </c>
      <c r="Q136" s="8">
        <f t="shared" si="108"/>
        <v>6</v>
      </c>
      <c r="R136" s="8">
        <v>85</v>
      </c>
      <c r="S136" s="8">
        <f t="shared" si="106"/>
        <v>80</v>
      </c>
      <c r="T136" s="52">
        <f t="shared" si="107"/>
        <v>5</v>
      </c>
    </row>
    <row r="137" spans="1:20" ht="15.05" x14ac:dyDescent="0.25">
      <c r="A137" s="43" t="s">
        <v>349</v>
      </c>
      <c r="B137" s="46" t="s">
        <v>434</v>
      </c>
      <c r="C137" s="46" t="s">
        <v>346</v>
      </c>
      <c r="D137" s="46" t="s">
        <v>347</v>
      </c>
      <c r="E137" s="10" t="s">
        <v>347</v>
      </c>
      <c r="F137" s="62" t="s">
        <v>24</v>
      </c>
      <c r="G137" s="8">
        <v>4</v>
      </c>
      <c r="H137" s="8">
        <v>0</v>
      </c>
      <c r="I137" s="19">
        <f t="shared" si="101"/>
        <v>920</v>
      </c>
      <c r="J137" s="8">
        <v>1</v>
      </c>
      <c r="K137" s="8">
        <v>12</v>
      </c>
      <c r="L137" s="21">
        <f t="shared" si="102"/>
        <v>1130</v>
      </c>
      <c r="M137" s="74"/>
      <c r="N137" s="27">
        <f t="shared" si="103"/>
        <v>2050</v>
      </c>
      <c r="O137" s="8">
        <v>224</v>
      </c>
      <c r="P137" s="8">
        <f t="shared" si="104"/>
        <v>240</v>
      </c>
      <c r="Q137" s="8">
        <f t="shared" si="108"/>
        <v>-16</v>
      </c>
      <c r="R137" s="8">
        <v>85</v>
      </c>
      <c r="S137" s="8">
        <f t="shared" si="106"/>
        <v>72</v>
      </c>
      <c r="T137" s="52">
        <f t="shared" si="107"/>
        <v>13</v>
      </c>
    </row>
    <row r="138" spans="1:20" x14ac:dyDescent="0.4">
      <c r="A138" s="101" t="s">
        <v>2</v>
      </c>
      <c r="B138" s="102" t="s">
        <v>1</v>
      </c>
      <c r="C138" s="102" t="s">
        <v>0</v>
      </c>
      <c r="D138" s="53"/>
      <c r="E138" s="102" t="s">
        <v>38</v>
      </c>
      <c r="F138" s="103" t="s">
        <v>12</v>
      </c>
      <c r="G138" s="102" t="s">
        <v>6</v>
      </c>
      <c r="H138" s="102"/>
      <c r="I138" s="102"/>
      <c r="J138" s="102" t="s">
        <v>7</v>
      </c>
      <c r="K138" s="102"/>
      <c r="L138" s="102"/>
      <c r="M138" s="101"/>
      <c r="N138" s="106" t="s">
        <v>5</v>
      </c>
      <c r="O138" s="1" t="s">
        <v>9</v>
      </c>
      <c r="P138" s="1" t="s">
        <v>6</v>
      </c>
      <c r="Q138" s="1" t="s">
        <v>6</v>
      </c>
      <c r="R138" s="1" t="s">
        <v>10</v>
      </c>
      <c r="S138" s="1" t="s">
        <v>7</v>
      </c>
      <c r="T138" s="63" t="s">
        <v>7</v>
      </c>
    </row>
    <row r="139" spans="1:20" x14ac:dyDescent="0.4">
      <c r="A139" s="101"/>
      <c r="B139" s="102"/>
      <c r="C139" s="102"/>
      <c r="D139" s="53" t="str">
        <f>$D$6</f>
        <v>School/Club</v>
      </c>
      <c r="E139" s="102"/>
      <c r="F139" s="103"/>
      <c r="G139" s="9" t="s">
        <v>3</v>
      </c>
      <c r="H139" s="9" t="s">
        <v>4</v>
      </c>
      <c r="I139" s="20" t="s">
        <v>8</v>
      </c>
      <c r="J139" s="9" t="s">
        <v>3</v>
      </c>
      <c r="K139" s="9" t="s">
        <v>4</v>
      </c>
      <c r="L139" s="20" t="s">
        <v>8</v>
      </c>
      <c r="M139" s="101"/>
      <c r="N139" s="106"/>
      <c r="O139" s="1">
        <v>1000</v>
      </c>
      <c r="P139" s="1" t="s">
        <v>4</v>
      </c>
      <c r="Q139" s="1" t="s">
        <v>11</v>
      </c>
      <c r="R139" s="1">
        <v>1000</v>
      </c>
      <c r="S139" s="1" t="s">
        <v>4</v>
      </c>
      <c r="T139" s="63" t="s">
        <v>11</v>
      </c>
    </row>
    <row r="140" spans="1:20" ht="15.05" x14ac:dyDescent="0.25">
      <c r="A140" s="28" t="s">
        <v>193</v>
      </c>
      <c r="B140" s="8" t="s">
        <v>149</v>
      </c>
      <c r="C140" s="8" t="s">
        <v>150</v>
      </c>
      <c r="D140" s="52" t="s">
        <v>151</v>
      </c>
      <c r="E140" s="10">
        <v>36834</v>
      </c>
      <c r="F140" s="62" t="s">
        <v>25</v>
      </c>
      <c r="G140" s="8">
        <v>6</v>
      </c>
      <c r="H140" s="8">
        <v>37</v>
      </c>
      <c r="I140" s="19">
        <f t="shared" ref="I140:I142" si="109">IF(P140&lt;=0,0,ROUND((1000+Q140*5),0))</f>
        <v>970</v>
      </c>
      <c r="J140" s="8">
        <v>1</v>
      </c>
      <c r="K140" s="8">
        <v>3</v>
      </c>
      <c r="L140" s="21">
        <f>IF(S140&lt;=0,0,ROUND((1000+T140*10),0))</f>
        <v>1180</v>
      </c>
      <c r="M140" s="74"/>
      <c r="N140" s="27">
        <f>+IF(OR(I140=0,L140=0),"N/F",(I140+L140))</f>
        <v>2150</v>
      </c>
      <c r="O140" s="8">
        <v>391</v>
      </c>
      <c r="P140" s="8">
        <f>+G140*60+H140</f>
        <v>397</v>
      </c>
      <c r="Q140" s="8">
        <f>+O140-P140</f>
        <v>-6</v>
      </c>
      <c r="R140" s="8">
        <v>81</v>
      </c>
      <c r="S140" s="8">
        <f>+J140*60+K140</f>
        <v>63</v>
      </c>
      <c r="T140" s="52">
        <f>+R140-S140</f>
        <v>18</v>
      </c>
    </row>
    <row r="141" spans="1:20" ht="15.05" x14ac:dyDescent="0.25">
      <c r="A141" s="41" t="s">
        <v>438</v>
      </c>
      <c r="B141" s="8" t="s">
        <v>439</v>
      </c>
      <c r="C141" s="8" t="s">
        <v>119</v>
      </c>
      <c r="D141" s="60"/>
      <c r="E141" s="8" t="s">
        <v>440</v>
      </c>
      <c r="F141" s="62" t="s">
        <v>25</v>
      </c>
      <c r="G141" s="8">
        <v>6</v>
      </c>
      <c r="H141" s="8">
        <v>44</v>
      </c>
      <c r="I141" s="19">
        <f t="shared" si="109"/>
        <v>935</v>
      </c>
      <c r="J141" s="8">
        <v>1</v>
      </c>
      <c r="K141" s="8">
        <v>14</v>
      </c>
      <c r="L141" s="21">
        <f>IF(S141&lt;=0,0,ROUND((1000+T141*10),0))</f>
        <v>1070</v>
      </c>
      <c r="M141" s="74"/>
      <c r="N141" s="27">
        <f>+IF(OR(I141=0,L141=0),"N/F",(I141+L141))</f>
        <v>2005</v>
      </c>
      <c r="O141" s="8">
        <v>391</v>
      </c>
      <c r="P141" s="8">
        <f t="shared" ref="P141:P142" si="110">+G141*60+H141</f>
        <v>404</v>
      </c>
      <c r="Q141" s="8">
        <f t="shared" ref="Q141:Q142" si="111">+O141-P141</f>
        <v>-13</v>
      </c>
      <c r="R141" s="8">
        <v>81</v>
      </c>
      <c r="S141" s="8">
        <f t="shared" ref="S141:S142" si="112">+J141*60+K141</f>
        <v>74</v>
      </c>
      <c r="T141" s="52">
        <f t="shared" ref="T141:T142" si="113">+R141-S141</f>
        <v>7</v>
      </c>
    </row>
    <row r="142" spans="1:20" x14ac:dyDescent="0.4">
      <c r="A142" s="24"/>
      <c r="B142" s="8"/>
      <c r="C142" s="8"/>
      <c r="D142" s="60"/>
      <c r="F142" s="62" t="s">
        <v>25</v>
      </c>
      <c r="G142" s="8"/>
      <c r="H142" s="8"/>
      <c r="I142" s="19">
        <f t="shared" si="109"/>
        <v>0</v>
      </c>
      <c r="J142" s="8"/>
      <c r="K142" s="8"/>
      <c r="L142" s="21">
        <f t="shared" ref="L142" si="114">IF(S142&lt;=0,0,ROUND((1000+T142*10),0))</f>
        <v>0</v>
      </c>
      <c r="M142" s="13"/>
      <c r="N142" s="27" t="str">
        <f t="shared" ref="N142" si="115">+IF(OR(I142=0,L142=0),"N/F",(I142+L142))</f>
        <v>N/F</v>
      </c>
      <c r="O142" s="8">
        <v>391</v>
      </c>
      <c r="P142" s="8">
        <f t="shared" si="110"/>
        <v>0</v>
      </c>
      <c r="Q142" s="8">
        <f t="shared" si="111"/>
        <v>391</v>
      </c>
      <c r="R142" s="8">
        <v>81</v>
      </c>
      <c r="S142" s="8">
        <f t="shared" si="112"/>
        <v>0</v>
      </c>
      <c r="T142" s="52">
        <f t="shared" si="113"/>
        <v>81</v>
      </c>
    </row>
    <row r="143" spans="1:20" x14ac:dyDescent="0.4">
      <c r="A143" s="101" t="s">
        <v>2</v>
      </c>
      <c r="B143" s="102" t="s">
        <v>1</v>
      </c>
      <c r="C143" s="102" t="s">
        <v>0</v>
      </c>
      <c r="D143" s="53"/>
      <c r="E143" s="102" t="s">
        <v>38</v>
      </c>
      <c r="F143" s="103" t="s">
        <v>12</v>
      </c>
      <c r="G143" s="102" t="s">
        <v>6</v>
      </c>
      <c r="H143" s="102"/>
      <c r="I143" s="102"/>
      <c r="J143" s="102" t="s">
        <v>7</v>
      </c>
      <c r="K143" s="102"/>
      <c r="L143" s="102"/>
      <c r="M143" s="101"/>
      <c r="N143" s="106" t="s">
        <v>5</v>
      </c>
      <c r="O143" s="1" t="s">
        <v>9</v>
      </c>
      <c r="P143" s="1" t="s">
        <v>6</v>
      </c>
      <c r="Q143" s="1" t="s">
        <v>6</v>
      </c>
      <c r="R143" s="1" t="s">
        <v>10</v>
      </c>
      <c r="S143" s="1" t="s">
        <v>7</v>
      </c>
      <c r="T143" s="63" t="s">
        <v>7</v>
      </c>
    </row>
    <row r="144" spans="1:20" x14ac:dyDescent="0.4">
      <c r="A144" s="101"/>
      <c r="B144" s="102"/>
      <c r="C144" s="102"/>
      <c r="D144" s="53" t="str">
        <f>$D$6</f>
        <v>School/Club</v>
      </c>
      <c r="E144" s="102"/>
      <c r="F144" s="103"/>
      <c r="G144" s="9" t="s">
        <v>3</v>
      </c>
      <c r="H144" s="9" t="s">
        <v>4</v>
      </c>
      <c r="I144" s="20" t="s">
        <v>8</v>
      </c>
      <c r="J144" s="9" t="s">
        <v>3</v>
      </c>
      <c r="K144" s="9" t="s">
        <v>4</v>
      </c>
      <c r="L144" s="20" t="s">
        <v>8</v>
      </c>
      <c r="M144" s="101"/>
      <c r="N144" s="106"/>
      <c r="O144" s="1">
        <v>1000</v>
      </c>
      <c r="P144" s="1" t="s">
        <v>4</v>
      </c>
      <c r="Q144" s="1" t="s">
        <v>11</v>
      </c>
      <c r="R144" s="1">
        <v>1000</v>
      </c>
      <c r="S144" s="1" t="s">
        <v>4</v>
      </c>
      <c r="T144" s="63" t="s">
        <v>11</v>
      </c>
    </row>
    <row r="145" spans="1:20" ht="15.05" x14ac:dyDescent="0.25">
      <c r="A145" s="33" t="s">
        <v>478</v>
      </c>
      <c r="B145" s="8" t="s">
        <v>120</v>
      </c>
      <c r="C145" s="8" t="s">
        <v>441</v>
      </c>
      <c r="D145" s="52" t="s">
        <v>442</v>
      </c>
      <c r="E145" s="8" t="s">
        <v>442</v>
      </c>
      <c r="F145" s="62" t="s">
        <v>26</v>
      </c>
      <c r="G145" s="8">
        <v>3</v>
      </c>
      <c r="H145" s="8">
        <v>11</v>
      </c>
      <c r="I145" s="19">
        <f>IF(P145&lt;=0,0,ROUND((1000+Q145*5),0))</f>
        <v>1170</v>
      </c>
      <c r="J145" s="8">
        <v>1</v>
      </c>
      <c r="K145" s="8">
        <v>8</v>
      </c>
      <c r="L145" s="21">
        <f>IF(S145&lt;=0,0,ROUND((1000+T145*10),0))</f>
        <v>1180</v>
      </c>
      <c r="M145" s="74"/>
      <c r="N145" s="27">
        <f>+IF(OR(I145=0,L145=0),"N/F",(I145+L145))</f>
        <v>2350</v>
      </c>
      <c r="O145" s="8">
        <v>225</v>
      </c>
      <c r="P145" s="8">
        <f>+G145*60+H145</f>
        <v>191</v>
      </c>
      <c r="Q145" s="8">
        <f>+O145-P145</f>
        <v>34</v>
      </c>
      <c r="R145" s="8">
        <v>86</v>
      </c>
      <c r="S145" s="8">
        <f>+J145*60+K145</f>
        <v>68</v>
      </c>
      <c r="T145" s="52">
        <f>+R145-S145</f>
        <v>18</v>
      </c>
    </row>
    <row r="146" spans="1:20" ht="15.05" x14ac:dyDescent="0.25">
      <c r="A146" s="68" t="s">
        <v>198</v>
      </c>
      <c r="B146" s="8" t="s">
        <v>161</v>
      </c>
      <c r="C146" s="8" t="s">
        <v>162</v>
      </c>
      <c r="D146" s="52" t="s">
        <v>197</v>
      </c>
      <c r="E146" s="10" t="s">
        <v>197</v>
      </c>
      <c r="F146" s="62" t="s">
        <v>26</v>
      </c>
      <c r="G146" s="8">
        <v>3</v>
      </c>
      <c r="H146" s="8">
        <v>24</v>
      </c>
      <c r="I146" s="19">
        <f>IF(P146&lt;=0,0,ROUND((1000+Q146*5),0))</f>
        <v>1105</v>
      </c>
      <c r="J146" s="8">
        <v>1</v>
      </c>
      <c r="K146" s="8">
        <v>15</v>
      </c>
      <c r="L146" s="21">
        <f>IF(S146&lt;=0,0,ROUND((1000+T146*10),0))</f>
        <v>1110</v>
      </c>
      <c r="M146" s="74"/>
      <c r="N146" s="27">
        <f>+IF(OR(I146=0,L146=0),"N/F",(I146+L146))</f>
        <v>2215</v>
      </c>
      <c r="O146" s="8">
        <v>225</v>
      </c>
      <c r="P146" s="8">
        <f t="shared" ref="P146:P148" si="116">+G146*60+H146</f>
        <v>204</v>
      </c>
      <c r="Q146" s="8">
        <f t="shared" ref="Q146:Q148" si="117">+O146-P146</f>
        <v>21</v>
      </c>
      <c r="R146" s="8">
        <v>86</v>
      </c>
      <c r="S146" s="8">
        <f t="shared" ref="S146:S148" si="118">+J146*60+K146</f>
        <v>75</v>
      </c>
      <c r="T146" s="52">
        <f t="shared" ref="T146:T148" si="119">+R146-S146</f>
        <v>11</v>
      </c>
    </row>
    <row r="147" spans="1:20" ht="15.05" x14ac:dyDescent="0.25">
      <c r="A147" s="68" t="s">
        <v>237</v>
      </c>
      <c r="B147" s="8" t="s">
        <v>76</v>
      </c>
      <c r="C147" s="8" t="s">
        <v>350</v>
      </c>
      <c r="D147" s="52" t="s">
        <v>196</v>
      </c>
      <c r="E147" s="8" t="s">
        <v>196</v>
      </c>
      <c r="F147" s="62" t="s">
        <v>26</v>
      </c>
      <c r="G147" s="8">
        <v>3</v>
      </c>
      <c r="H147" s="8">
        <v>33</v>
      </c>
      <c r="I147" s="19">
        <f>IF(P147&lt;=0,0,ROUND((1000+Q147*5),0))</f>
        <v>1060</v>
      </c>
      <c r="J147" s="8">
        <v>1</v>
      </c>
      <c r="K147" s="8">
        <v>26</v>
      </c>
      <c r="L147" s="21">
        <f>IF(S147&lt;=0,0,ROUND((1000+T147*10),0))</f>
        <v>1000</v>
      </c>
      <c r="M147" s="74"/>
      <c r="N147" s="27">
        <f>+IF(OR(I147=0,L147=0),"N/F",(I147+L147))</f>
        <v>2060</v>
      </c>
      <c r="O147" s="8">
        <v>225</v>
      </c>
      <c r="P147" s="8">
        <f t="shared" si="116"/>
        <v>213</v>
      </c>
      <c r="Q147" s="8">
        <f t="shared" si="117"/>
        <v>12</v>
      </c>
      <c r="R147" s="8">
        <v>86</v>
      </c>
      <c r="S147" s="8">
        <f t="shared" si="118"/>
        <v>86</v>
      </c>
      <c r="T147" s="52">
        <f t="shared" si="119"/>
        <v>0</v>
      </c>
    </row>
    <row r="148" spans="1:20" x14ac:dyDescent="0.4">
      <c r="A148" s="32"/>
      <c r="B148" s="8"/>
      <c r="C148" s="8"/>
      <c r="D148" s="52"/>
      <c r="F148" s="62" t="s">
        <v>26</v>
      </c>
      <c r="G148" s="8"/>
      <c r="H148" s="8"/>
      <c r="I148" s="19">
        <f t="shared" ref="I148" si="120">IF(P148&lt;=0,0,ROUND((1000+Q148*5),0))</f>
        <v>0</v>
      </c>
      <c r="J148" s="8"/>
      <c r="K148" s="8"/>
      <c r="L148" s="21">
        <f t="shared" ref="L148" si="121">IF(S148&lt;=0,0,ROUND((1000+T148*10),0))</f>
        <v>0</v>
      </c>
      <c r="M148" s="13"/>
      <c r="N148" s="27" t="str">
        <f t="shared" ref="N148" si="122">+IF(OR(I148=0,L148=0),"N/F",(I148+L148))</f>
        <v>N/F</v>
      </c>
      <c r="O148" s="8">
        <v>225</v>
      </c>
      <c r="P148" s="8">
        <f t="shared" si="116"/>
        <v>0</v>
      </c>
      <c r="Q148" s="8">
        <f t="shared" si="117"/>
        <v>225</v>
      </c>
      <c r="R148" s="8">
        <v>86</v>
      </c>
      <c r="S148" s="8">
        <f t="shared" si="118"/>
        <v>0</v>
      </c>
      <c r="T148" s="52">
        <f t="shared" si="119"/>
        <v>86</v>
      </c>
    </row>
    <row r="149" spans="1:20" x14ac:dyDescent="0.4">
      <c r="A149" s="101" t="s">
        <v>2</v>
      </c>
      <c r="B149" s="102" t="s">
        <v>1</v>
      </c>
      <c r="C149" s="102" t="s">
        <v>0</v>
      </c>
      <c r="D149" s="53"/>
      <c r="E149" s="102" t="s">
        <v>37</v>
      </c>
      <c r="F149" s="103" t="s">
        <v>12</v>
      </c>
      <c r="G149" s="102" t="s">
        <v>6</v>
      </c>
      <c r="H149" s="102"/>
      <c r="I149" s="102"/>
      <c r="J149" s="102" t="s">
        <v>7</v>
      </c>
      <c r="K149" s="102"/>
      <c r="L149" s="102"/>
      <c r="M149" s="101"/>
      <c r="N149" s="106" t="s">
        <v>5</v>
      </c>
      <c r="O149" s="1" t="s">
        <v>9</v>
      </c>
      <c r="P149" s="1" t="s">
        <v>6</v>
      </c>
      <c r="Q149" s="1" t="s">
        <v>6</v>
      </c>
      <c r="R149" s="1" t="s">
        <v>10</v>
      </c>
      <c r="S149" s="1" t="s">
        <v>7</v>
      </c>
      <c r="T149" s="63" t="s">
        <v>7</v>
      </c>
    </row>
    <row r="150" spans="1:20" x14ac:dyDescent="0.4">
      <c r="A150" s="101"/>
      <c r="B150" s="102"/>
      <c r="C150" s="102"/>
      <c r="D150" s="53" t="str">
        <f>$D$6</f>
        <v>School/Club</v>
      </c>
      <c r="E150" s="102"/>
      <c r="F150" s="103"/>
      <c r="G150" s="9" t="s">
        <v>3</v>
      </c>
      <c r="H150" s="9" t="s">
        <v>4</v>
      </c>
      <c r="I150" s="20" t="s">
        <v>8</v>
      </c>
      <c r="J150" s="9" t="s">
        <v>3</v>
      </c>
      <c r="K150" s="9" t="s">
        <v>4</v>
      </c>
      <c r="L150" s="20" t="s">
        <v>8</v>
      </c>
      <c r="M150" s="101"/>
      <c r="N150" s="106"/>
      <c r="O150" s="1">
        <v>1000</v>
      </c>
      <c r="P150" s="1" t="s">
        <v>4</v>
      </c>
      <c r="Q150" s="1" t="s">
        <v>11</v>
      </c>
      <c r="R150" s="1">
        <v>1000</v>
      </c>
      <c r="S150" s="1" t="s">
        <v>4</v>
      </c>
      <c r="T150" s="63" t="s">
        <v>11</v>
      </c>
    </row>
    <row r="151" spans="1:20" ht="15.05" x14ac:dyDescent="0.25">
      <c r="A151" s="32"/>
      <c r="B151" s="8" t="s">
        <v>443</v>
      </c>
      <c r="C151" s="8" t="s">
        <v>119</v>
      </c>
      <c r="D151" s="52"/>
      <c r="E151" s="10">
        <v>34191</v>
      </c>
      <c r="F151" s="62" t="s">
        <v>27</v>
      </c>
      <c r="G151" s="8">
        <v>6</v>
      </c>
      <c r="H151" s="8">
        <v>45</v>
      </c>
      <c r="I151" s="19">
        <f t="shared" ref="I151:I152" si="123">IF(P151&lt;=0,0,ROUND((1000+Q151*5),0))</f>
        <v>900</v>
      </c>
      <c r="J151" s="8">
        <v>1</v>
      </c>
      <c r="K151" s="8">
        <v>17</v>
      </c>
      <c r="L151" s="21">
        <f>IF(S151&lt;=0,0,ROUND((1000+T151*10),0))</f>
        <v>1040</v>
      </c>
      <c r="M151" s="74"/>
      <c r="N151" s="27">
        <f>+IF(OR(I151=0,L151=0),"N/F",(I151+L151))</f>
        <v>1940</v>
      </c>
      <c r="O151" s="8">
        <v>385</v>
      </c>
      <c r="P151" s="8">
        <f>+G151*60+H151</f>
        <v>405</v>
      </c>
      <c r="Q151" s="8">
        <f>+O151-P151</f>
        <v>-20</v>
      </c>
      <c r="R151" s="8">
        <v>81</v>
      </c>
      <c r="S151" s="8">
        <f>+J151*60+K151</f>
        <v>77</v>
      </c>
      <c r="T151" s="52">
        <f>+R151-S151</f>
        <v>4</v>
      </c>
    </row>
    <row r="152" spans="1:20" x14ac:dyDescent="0.4">
      <c r="A152" s="32"/>
      <c r="B152" s="8"/>
      <c r="C152" s="8"/>
      <c r="D152" s="52"/>
      <c r="F152" s="62" t="s">
        <v>27</v>
      </c>
      <c r="G152" s="8"/>
      <c r="H152" s="8"/>
      <c r="I152" s="19">
        <f t="shared" si="123"/>
        <v>0</v>
      </c>
      <c r="J152" s="8"/>
      <c r="K152" s="8"/>
      <c r="L152" s="21">
        <f>IF(S152&lt;=0,0,ROUND((1000+T152*10),0))</f>
        <v>0</v>
      </c>
      <c r="M152" s="13"/>
      <c r="N152" s="27" t="str">
        <f>+IF(OR(I152=0,L152=0),"N/F",(I152+L152))</f>
        <v>N/F</v>
      </c>
      <c r="O152" s="8">
        <v>385</v>
      </c>
      <c r="P152" s="8">
        <f t="shared" ref="P152" si="124">+G152*60+H152</f>
        <v>0</v>
      </c>
      <c r="Q152" s="8">
        <f t="shared" ref="Q152" si="125">+O152-P152</f>
        <v>385</v>
      </c>
      <c r="R152" s="8">
        <v>81</v>
      </c>
      <c r="S152" s="8">
        <f t="shared" ref="S152" si="126">+J152*60+K152</f>
        <v>0</v>
      </c>
      <c r="T152" s="52">
        <f t="shared" ref="T152" si="127">+R152-S152</f>
        <v>81</v>
      </c>
    </row>
    <row r="153" spans="1:20" x14ac:dyDescent="0.4">
      <c r="A153" s="101" t="s">
        <v>2</v>
      </c>
      <c r="B153" s="102" t="s">
        <v>1</v>
      </c>
      <c r="C153" s="102" t="s">
        <v>0</v>
      </c>
      <c r="D153" s="53"/>
      <c r="E153" s="102" t="s">
        <v>37</v>
      </c>
      <c r="F153" s="103" t="s">
        <v>12</v>
      </c>
      <c r="G153" s="102" t="s">
        <v>6</v>
      </c>
      <c r="H153" s="102"/>
      <c r="I153" s="102"/>
      <c r="J153" s="102" t="s">
        <v>7</v>
      </c>
      <c r="K153" s="102"/>
      <c r="L153" s="102"/>
      <c r="M153" s="101"/>
      <c r="N153" s="106" t="s">
        <v>5</v>
      </c>
      <c r="O153" s="1" t="s">
        <v>9</v>
      </c>
      <c r="P153" s="1" t="s">
        <v>6</v>
      </c>
      <c r="Q153" s="1" t="s">
        <v>6</v>
      </c>
      <c r="R153" s="1" t="s">
        <v>10</v>
      </c>
      <c r="S153" s="1" t="s">
        <v>7</v>
      </c>
      <c r="T153" s="63" t="s">
        <v>7</v>
      </c>
    </row>
    <row r="154" spans="1:20" x14ac:dyDescent="0.4">
      <c r="A154" s="101"/>
      <c r="B154" s="102"/>
      <c r="C154" s="102"/>
      <c r="D154" s="53" t="str">
        <f>$D$6</f>
        <v>School/Club</v>
      </c>
      <c r="E154" s="102"/>
      <c r="F154" s="103"/>
      <c r="G154" s="9" t="s">
        <v>3</v>
      </c>
      <c r="H154" s="9" t="s">
        <v>4</v>
      </c>
      <c r="I154" s="20" t="s">
        <v>8</v>
      </c>
      <c r="J154" s="9" t="s">
        <v>3</v>
      </c>
      <c r="K154" s="9" t="s">
        <v>4</v>
      </c>
      <c r="L154" s="20" t="s">
        <v>8</v>
      </c>
      <c r="M154" s="101"/>
      <c r="N154" s="106"/>
      <c r="O154" s="1">
        <v>1000</v>
      </c>
      <c r="P154" s="1" t="s">
        <v>4</v>
      </c>
      <c r="Q154" s="1" t="s">
        <v>11</v>
      </c>
      <c r="R154" s="1">
        <v>1000</v>
      </c>
      <c r="S154" s="1" t="s">
        <v>4</v>
      </c>
      <c r="T154" s="63" t="s">
        <v>11</v>
      </c>
    </row>
    <row r="155" spans="1:20" ht="15.05" x14ac:dyDescent="0.25">
      <c r="A155" s="32"/>
      <c r="B155" s="8" t="s">
        <v>272</v>
      </c>
      <c r="C155" s="8" t="s">
        <v>351</v>
      </c>
      <c r="D155" s="52"/>
      <c r="E155" s="8" t="s">
        <v>352</v>
      </c>
      <c r="F155" s="62" t="s">
        <v>28</v>
      </c>
      <c r="G155" s="8">
        <v>3</v>
      </c>
      <c r="H155" s="8">
        <v>31</v>
      </c>
      <c r="I155" s="19">
        <f t="shared" ref="I155:I158" si="128">IF(P155&lt;=0,0,ROUND((1000+Q155*5),0))</f>
        <v>1070</v>
      </c>
      <c r="J155" s="8">
        <v>1</v>
      </c>
      <c r="K155" s="8">
        <v>16</v>
      </c>
      <c r="L155" s="21">
        <f>IF(S155&lt;=0,0,ROUND((1000+T155*10),0))</f>
        <v>1130</v>
      </c>
      <c r="M155" s="74"/>
      <c r="N155" s="27">
        <f>+IF(OR(I155=0,L155=0),"N/F",(I155+L155))</f>
        <v>2200</v>
      </c>
      <c r="O155" s="8">
        <v>225</v>
      </c>
      <c r="P155" s="8">
        <f>+G155*60+H155</f>
        <v>211</v>
      </c>
      <c r="Q155" s="8">
        <f>+O155-P155</f>
        <v>14</v>
      </c>
      <c r="R155" s="8">
        <v>89</v>
      </c>
      <c r="S155" s="8">
        <f>+J155*60+K155</f>
        <v>76</v>
      </c>
      <c r="T155" s="52">
        <f>+R155-S155</f>
        <v>13</v>
      </c>
    </row>
    <row r="156" spans="1:20" ht="15.05" x14ac:dyDescent="0.25">
      <c r="A156" s="32"/>
      <c r="B156" s="8" t="s">
        <v>92</v>
      </c>
      <c r="C156" s="8" t="s">
        <v>450</v>
      </c>
      <c r="D156" s="52"/>
      <c r="E156" s="8" t="s">
        <v>451</v>
      </c>
      <c r="F156" s="62" t="s">
        <v>28</v>
      </c>
      <c r="G156" s="8">
        <v>4</v>
      </c>
      <c r="H156" s="8">
        <v>15</v>
      </c>
      <c r="I156" s="19">
        <f t="shared" si="128"/>
        <v>850</v>
      </c>
      <c r="J156" s="8">
        <v>1</v>
      </c>
      <c r="K156" s="8">
        <v>22</v>
      </c>
      <c r="L156" s="21">
        <f>IF(S156&lt;=0,0,ROUND((1000+T156*10),0))</f>
        <v>1070</v>
      </c>
      <c r="M156" s="74"/>
      <c r="N156" s="27">
        <f>+IF(OR(I156=0,L156=0),"N/F",(I156+L156))</f>
        <v>1920</v>
      </c>
      <c r="O156" s="8">
        <v>225</v>
      </c>
      <c r="P156" s="8">
        <f t="shared" ref="P156:P158" si="129">+G156*60+H156</f>
        <v>255</v>
      </c>
      <c r="Q156" s="8">
        <f t="shared" ref="Q156:Q158" si="130">+O156-P156</f>
        <v>-30</v>
      </c>
      <c r="R156" s="8">
        <v>89</v>
      </c>
      <c r="S156" s="8">
        <f t="shared" ref="S156:S158" si="131">+J156*60+K156</f>
        <v>82</v>
      </c>
      <c r="T156" s="52">
        <f t="shared" ref="T156:T158" si="132">+R156-S156</f>
        <v>7</v>
      </c>
    </row>
    <row r="157" spans="1:20" ht="15.05" x14ac:dyDescent="0.25">
      <c r="A157" s="32"/>
      <c r="B157" s="8" t="s">
        <v>278</v>
      </c>
      <c r="C157" s="8" t="s">
        <v>452</v>
      </c>
      <c r="D157" s="52"/>
      <c r="E157" s="8" t="s">
        <v>453</v>
      </c>
      <c r="F157" s="62" t="s">
        <v>28</v>
      </c>
      <c r="G157" s="8">
        <v>3</v>
      </c>
      <c r="H157" s="8">
        <v>17</v>
      </c>
      <c r="I157" s="19">
        <f t="shared" si="128"/>
        <v>1140</v>
      </c>
      <c r="J157" s="8">
        <v>1</v>
      </c>
      <c r="K157" s="8">
        <v>10</v>
      </c>
      <c r="L157" s="21">
        <f t="shared" ref="L157:L158" si="133">IF(S157&lt;=0,0,ROUND((1000+T157*10),0))</f>
        <v>1190</v>
      </c>
      <c r="M157" s="74"/>
      <c r="N157" s="27">
        <f t="shared" ref="N157:N158" si="134">+IF(OR(I157=0,L157=0),"N/F",(I157+L157))</f>
        <v>2330</v>
      </c>
      <c r="O157" s="8">
        <v>225</v>
      </c>
      <c r="P157" s="8">
        <f t="shared" si="129"/>
        <v>197</v>
      </c>
      <c r="Q157" s="8">
        <f t="shared" si="130"/>
        <v>28</v>
      </c>
      <c r="R157" s="8">
        <v>89</v>
      </c>
      <c r="S157" s="8">
        <f t="shared" si="131"/>
        <v>70</v>
      </c>
      <c r="T157" s="52">
        <f t="shared" si="132"/>
        <v>19</v>
      </c>
    </row>
    <row r="158" spans="1:20" x14ac:dyDescent="0.4">
      <c r="A158" s="32"/>
      <c r="B158" s="8"/>
      <c r="C158" s="8"/>
      <c r="D158" s="52"/>
      <c r="F158" s="62" t="s">
        <v>28</v>
      </c>
      <c r="G158" s="8"/>
      <c r="H158" s="8"/>
      <c r="I158" s="19">
        <f t="shared" si="128"/>
        <v>0</v>
      </c>
      <c r="J158" s="8"/>
      <c r="K158" s="8"/>
      <c r="L158" s="21">
        <f t="shared" si="133"/>
        <v>0</v>
      </c>
      <c r="M158" s="13"/>
      <c r="N158" s="27" t="str">
        <f t="shared" si="134"/>
        <v>N/F</v>
      </c>
      <c r="O158" s="8">
        <v>225</v>
      </c>
      <c r="P158" s="8">
        <f t="shared" si="129"/>
        <v>0</v>
      </c>
      <c r="Q158" s="8">
        <f t="shared" si="130"/>
        <v>225</v>
      </c>
      <c r="R158" s="8">
        <v>89</v>
      </c>
      <c r="S158" s="8">
        <f t="shared" si="131"/>
        <v>0</v>
      </c>
      <c r="T158" s="52">
        <f t="shared" si="132"/>
        <v>89</v>
      </c>
    </row>
    <row r="159" spans="1:20" x14ac:dyDescent="0.4">
      <c r="A159" s="101" t="s">
        <v>2</v>
      </c>
      <c r="B159" s="102" t="s">
        <v>1</v>
      </c>
      <c r="C159" s="102" t="s">
        <v>0</v>
      </c>
      <c r="D159" s="53"/>
      <c r="E159" s="109" t="s">
        <v>52</v>
      </c>
      <c r="F159" s="103" t="s">
        <v>12</v>
      </c>
      <c r="G159" s="102" t="s">
        <v>6</v>
      </c>
      <c r="H159" s="102"/>
      <c r="I159" s="102"/>
      <c r="J159" s="102" t="s">
        <v>7</v>
      </c>
      <c r="K159" s="102"/>
      <c r="L159" s="102"/>
      <c r="M159" s="101" t="s">
        <v>51</v>
      </c>
      <c r="N159" s="106" t="s">
        <v>5</v>
      </c>
      <c r="O159" s="1" t="s">
        <v>9</v>
      </c>
      <c r="P159" s="1" t="s">
        <v>6</v>
      </c>
      <c r="Q159" s="1" t="s">
        <v>6</v>
      </c>
      <c r="R159" s="1" t="s">
        <v>10</v>
      </c>
      <c r="S159" s="1" t="s">
        <v>7</v>
      </c>
      <c r="T159" s="63" t="s">
        <v>7</v>
      </c>
    </row>
    <row r="160" spans="1:20" x14ac:dyDescent="0.4">
      <c r="A160" s="101"/>
      <c r="B160" s="102"/>
      <c r="C160" s="102"/>
      <c r="D160" s="53" t="str">
        <f>$D$6</f>
        <v>School/Club</v>
      </c>
      <c r="E160" s="109"/>
      <c r="F160" s="103"/>
      <c r="G160" s="9" t="s">
        <v>3</v>
      </c>
      <c r="H160" s="9" t="s">
        <v>4</v>
      </c>
      <c r="I160" s="20" t="s">
        <v>8</v>
      </c>
      <c r="J160" s="9" t="s">
        <v>3</v>
      </c>
      <c r="K160" s="9" t="s">
        <v>4</v>
      </c>
      <c r="L160" s="20" t="s">
        <v>8</v>
      </c>
      <c r="M160" s="101"/>
      <c r="N160" s="106"/>
      <c r="O160" s="1">
        <v>1000</v>
      </c>
      <c r="P160" s="1" t="s">
        <v>4</v>
      </c>
      <c r="Q160" s="1" t="s">
        <v>11</v>
      </c>
      <c r="R160" s="1">
        <v>1000</v>
      </c>
      <c r="S160" s="1" t="s">
        <v>4</v>
      </c>
      <c r="T160" s="63" t="s">
        <v>11</v>
      </c>
    </row>
    <row r="161" spans="1:21" ht="15.05" x14ac:dyDescent="0.25">
      <c r="A161" s="90" t="s">
        <v>359</v>
      </c>
      <c r="B161" s="78" t="s">
        <v>126</v>
      </c>
      <c r="C161" s="78" t="s">
        <v>199</v>
      </c>
      <c r="D161" s="88"/>
      <c r="E161" s="91">
        <v>29117</v>
      </c>
      <c r="F161" s="79" t="s">
        <v>29</v>
      </c>
      <c r="G161" s="78">
        <v>3</v>
      </c>
      <c r="H161" s="78">
        <v>57</v>
      </c>
      <c r="I161" s="80">
        <f t="shared" ref="I161:I162" si="135">IF(P161&lt;=0,0,ROUND((1000+Q161*5),0))</f>
        <v>800</v>
      </c>
      <c r="J161" s="78">
        <v>1</v>
      </c>
      <c r="K161" s="78">
        <v>27</v>
      </c>
      <c r="L161" s="78">
        <f>IF(S161&lt;=0,0,ROUND((1000+T161*10),0))</f>
        <v>940</v>
      </c>
      <c r="M161" s="78">
        <f t="shared" ref="M161:M162" si="136">+IF(U161&gt;100,0,(IF(U161&lt;27,"AGE",(IF(U161&gt;39,"AGE",(U161-27)*8)))))</f>
        <v>80</v>
      </c>
      <c r="N161" s="87">
        <f t="shared" ref="N161:N162" si="137">+IF(OR(I161=0,L161=0),"N/F",(I161+L161))</f>
        <v>1740</v>
      </c>
      <c r="O161" s="8">
        <v>197</v>
      </c>
      <c r="P161" s="8">
        <f t="shared" ref="P161:P162" si="138">+G161*60+H161</f>
        <v>237</v>
      </c>
      <c r="Q161" s="8">
        <f t="shared" ref="Q161:Q162" si="139">+O161-P161</f>
        <v>-40</v>
      </c>
      <c r="R161" s="8">
        <v>81</v>
      </c>
      <c r="S161" s="8">
        <f t="shared" ref="S161:S162" si="140">+J161*60+K161</f>
        <v>87</v>
      </c>
      <c r="T161" s="52">
        <f t="shared" ref="T161:T162" si="141">+R161-S161</f>
        <v>-6</v>
      </c>
      <c r="U161" s="2">
        <f>+INT(YEARFRAC('Age Calc'!B$6,Biathlon!E161,1))</f>
        <v>37</v>
      </c>
    </row>
    <row r="162" spans="1:21" x14ac:dyDescent="0.4">
      <c r="A162" s="32"/>
      <c r="B162" s="8"/>
      <c r="C162" s="8"/>
      <c r="D162" s="52"/>
      <c r="F162" s="62" t="s">
        <v>29</v>
      </c>
      <c r="G162" s="8"/>
      <c r="H162" s="8"/>
      <c r="I162" s="19">
        <f t="shared" si="135"/>
        <v>0</v>
      </c>
      <c r="J162" s="8"/>
      <c r="K162" s="8"/>
      <c r="L162" s="21">
        <f t="shared" ref="L162" si="142">IF(S162&lt;=0,0,ROUND((1000+T162*10),0))</f>
        <v>0</v>
      </c>
      <c r="M162" s="13">
        <f t="shared" si="136"/>
        <v>0</v>
      </c>
      <c r="N162" s="27" t="str">
        <f t="shared" si="137"/>
        <v>N/F</v>
      </c>
      <c r="O162" s="8">
        <v>197</v>
      </c>
      <c r="P162" s="8">
        <f t="shared" si="138"/>
        <v>0</v>
      </c>
      <c r="Q162" s="8">
        <f t="shared" si="139"/>
        <v>197</v>
      </c>
      <c r="R162" s="8">
        <v>81</v>
      </c>
      <c r="S162" s="8">
        <f t="shared" si="140"/>
        <v>0</v>
      </c>
      <c r="T162" s="52">
        <f t="shared" si="141"/>
        <v>81</v>
      </c>
      <c r="U162" s="2">
        <f>+INT(YEARFRAC('Age Calc'!B$6,Biathlon!E162,1))</f>
        <v>117</v>
      </c>
    </row>
    <row r="163" spans="1:21" x14ac:dyDescent="0.4">
      <c r="A163" s="101" t="s">
        <v>2</v>
      </c>
      <c r="B163" s="102" t="s">
        <v>1</v>
      </c>
      <c r="C163" s="102" t="s">
        <v>0</v>
      </c>
      <c r="D163" s="53"/>
      <c r="E163" s="109" t="s">
        <v>52</v>
      </c>
      <c r="F163" s="103" t="s">
        <v>12</v>
      </c>
      <c r="G163" s="102" t="s">
        <v>6</v>
      </c>
      <c r="H163" s="102"/>
      <c r="I163" s="102"/>
      <c r="J163" s="102" t="s">
        <v>7</v>
      </c>
      <c r="K163" s="102"/>
      <c r="L163" s="102"/>
      <c r="M163" s="101" t="s">
        <v>51</v>
      </c>
      <c r="N163" s="106" t="s">
        <v>5</v>
      </c>
      <c r="O163" s="1" t="s">
        <v>9</v>
      </c>
      <c r="P163" s="1" t="s">
        <v>6</v>
      </c>
      <c r="Q163" s="1" t="s">
        <v>6</v>
      </c>
      <c r="R163" s="1" t="s">
        <v>10</v>
      </c>
      <c r="S163" s="1" t="s">
        <v>7</v>
      </c>
      <c r="T163" s="63" t="s">
        <v>7</v>
      </c>
    </row>
    <row r="164" spans="1:21" x14ac:dyDescent="0.4">
      <c r="A164" s="101"/>
      <c r="B164" s="102"/>
      <c r="C164" s="102"/>
      <c r="D164" s="53" t="str">
        <f>$D$6</f>
        <v>School/Club</v>
      </c>
      <c r="E164" s="109"/>
      <c r="F164" s="103"/>
      <c r="G164" s="9" t="s">
        <v>3</v>
      </c>
      <c r="H164" s="9" t="s">
        <v>4</v>
      </c>
      <c r="I164" s="20" t="s">
        <v>8</v>
      </c>
      <c r="J164" s="9" t="s">
        <v>3</v>
      </c>
      <c r="K164" s="9" t="s">
        <v>4</v>
      </c>
      <c r="L164" s="20" t="s">
        <v>8</v>
      </c>
      <c r="M164" s="101"/>
      <c r="N164" s="106"/>
      <c r="O164" s="1">
        <v>1000</v>
      </c>
      <c r="P164" s="1" t="s">
        <v>4</v>
      </c>
      <c r="Q164" s="1" t="s">
        <v>11</v>
      </c>
      <c r="R164" s="1">
        <v>1000</v>
      </c>
      <c r="S164" s="1" t="s">
        <v>4</v>
      </c>
      <c r="T164" s="63" t="s">
        <v>11</v>
      </c>
    </row>
    <row r="165" spans="1:21" x14ac:dyDescent="0.4">
      <c r="A165" s="32"/>
      <c r="B165" s="8"/>
      <c r="C165" s="8"/>
      <c r="D165" s="52"/>
      <c r="F165" s="62" t="s">
        <v>30</v>
      </c>
      <c r="G165" s="8"/>
      <c r="H165" s="8"/>
      <c r="I165" s="19">
        <f t="shared" ref="I165" si="143">IF(P165&lt;=0,0,ROUND((1000+Q165*5),0))</f>
        <v>0</v>
      </c>
      <c r="J165" s="8"/>
      <c r="K165" s="8"/>
      <c r="L165" s="21">
        <f t="shared" ref="L165" si="144">IF(S165&lt;=0,0,ROUND((1000+T165*10),0))</f>
        <v>0</v>
      </c>
      <c r="M165" s="13">
        <f t="shared" ref="M165" si="145">+IF(U165&gt;100,0,(IF(U165&lt;27,"AGE",(IF(U165&gt;39,"AGE",(U165-27)*8)))))</f>
        <v>0</v>
      </c>
      <c r="N165" s="27" t="str">
        <f t="shared" ref="N165" si="146">+IF(OR(I165=0,L165=0),"N/F",(I165+L165))</f>
        <v>N/F</v>
      </c>
      <c r="O165" s="8">
        <v>225</v>
      </c>
      <c r="P165" s="8">
        <f t="shared" ref="P165" si="147">+G165*60+H165</f>
        <v>0</v>
      </c>
      <c r="Q165" s="8">
        <f t="shared" ref="Q165" si="148">+O165-P165</f>
        <v>225</v>
      </c>
      <c r="R165" s="8">
        <v>90</v>
      </c>
      <c r="S165" s="8">
        <f t="shared" ref="S165" si="149">+J165*60+K165</f>
        <v>0</v>
      </c>
      <c r="T165" s="52">
        <f t="shared" ref="T165" si="150">+R165-S165</f>
        <v>90</v>
      </c>
      <c r="U165" s="2">
        <f>+INT(YEARFRAC('Age Calc'!B$6,Biathlon!E165,1))</f>
        <v>117</v>
      </c>
    </row>
    <row r="166" spans="1:21" x14ac:dyDescent="0.4">
      <c r="A166" s="101" t="s">
        <v>2</v>
      </c>
      <c r="B166" s="102" t="s">
        <v>1</v>
      </c>
      <c r="C166" s="102" t="s">
        <v>0</v>
      </c>
      <c r="D166" s="53"/>
      <c r="E166" s="109" t="s">
        <v>53</v>
      </c>
      <c r="F166" s="103" t="s">
        <v>12</v>
      </c>
      <c r="G166" s="102" t="s">
        <v>6</v>
      </c>
      <c r="H166" s="102"/>
      <c r="I166" s="102"/>
      <c r="J166" s="102" t="s">
        <v>7</v>
      </c>
      <c r="K166" s="102"/>
      <c r="L166" s="102"/>
      <c r="M166" s="101" t="s">
        <v>45</v>
      </c>
      <c r="N166" s="106" t="s">
        <v>5</v>
      </c>
      <c r="O166" s="1" t="s">
        <v>9</v>
      </c>
      <c r="P166" s="1" t="s">
        <v>6</v>
      </c>
      <c r="Q166" s="1" t="s">
        <v>6</v>
      </c>
      <c r="R166" s="1" t="s">
        <v>10</v>
      </c>
      <c r="S166" s="1" t="s">
        <v>7</v>
      </c>
      <c r="T166" s="63" t="s">
        <v>7</v>
      </c>
    </row>
    <row r="167" spans="1:21" x14ac:dyDescent="0.4">
      <c r="A167" s="101"/>
      <c r="B167" s="102"/>
      <c r="C167" s="102"/>
      <c r="D167" s="53" t="str">
        <f>$D$6</f>
        <v>School/Club</v>
      </c>
      <c r="E167" s="109"/>
      <c r="F167" s="103"/>
      <c r="G167" s="9" t="s">
        <v>3</v>
      </c>
      <c r="H167" s="9" t="s">
        <v>4</v>
      </c>
      <c r="I167" s="20" t="s">
        <v>8</v>
      </c>
      <c r="J167" s="9" t="s">
        <v>3</v>
      </c>
      <c r="K167" s="9" t="s">
        <v>4</v>
      </c>
      <c r="L167" s="20" t="s">
        <v>8</v>
      </c>
      <c r="M167" s="101"/>
      <c r="N167" s="106"/>
      <c r="O167" s="1">
        <v>1000</v>
      </c>
      <c r="P167" s="1" t="s">
        <v>4</v>
      </c>
      <c r="Q167" s="1" t="s">
        <v>11</v>
      </c>
      <c r="R167" s="1">
        <v>1000</v>
      </c>
      <c r="S167" s="1" t="s">
        <v>4</v>
      </c>
      <c r="T167" s="63" t="s">
        <v>11</v>
      </c>
    </row>
    <row r="168" spans="1:21" ht="15.05" x14ac:dyDescent="0.25">
      <c r="A168" s="35" t="s">
        <v>479</v>
      </c>
      <c r="B168" s="8" t="s">
        <v>443</v>
      </c>
      <c r="C168" s="14" t="s">
        <v>444</v>
      </c>
      <c r="D168" s="52"/>
      <c r="E168" s="10">
        <v>25135</v>
      </c>
      <c r="F168" s="62" t="s">
        <v>31</v>
      </c>
      <c r="G168" s="8">
        <v>3</v>
      </c>
      <c r="H168" s="8">
        <v>17</v>
      </c>
      <c r="I168" s="19">
        <f t="shared" ref="I168:I174" si="151">IF(P168&lt;=0,0,ROUND((1000+Q168*5),0))</f>
        <v>1035</v>
      </c>
      <c r="J168" s="8">
        <v>1</v>
      </c>
      <c r="K168" s="8">
        <v>12</v>
      </c>
      <c r="L168" s="21">
        <f t="shared" ref="L168:L175" si="152">IF(S168&lt;=0,0,ROUND((1000+T168*10),0))</f>
        <v>1100</v>
      </c>
      <c r="M168" s="74">
        <f t="shared" ref="M168:M175" si="153">+IF(U168&gt;100,0,(IF(U168&lt;40,"AGE",(IF(U168&gt;49,"AGE",(U168-40)*15)))))</f>
        <v>120</v>
      </c>
      <c r="N168" s="27">
        <f t="shared" ref="N168:N175" si="154">+IF(OR(I168=0,L168=0),"N/F",(I168+L168))</f>
        <v>2135</v>
      </c>
      <c r="O168" s="8">
        <v>204</v>
      </c>
      <c r="P168" s="8">
        <f t="shared" ref="P168:P175" si="155">+G168*60+H168</f>
        <v>197</v>
      </c>
      <c r="Q168" s="8">
        <f t="shared" ref="Q168:Q175" si="156">+O168-P168</f>
        <v>7</v>
      </c>
      <c r="R168" s="8">
        <v>82</v>
      </c>
      <c r="S168" s="8">
        <f t="shared" ref="S168:S175" si="157">+J168*60+K168</f>
        <v>72</v>
      </c>
      <c r="T168" s="52">
        <f t="shared" ref="T168:T175" si="158">R168-S168</f>
        <v>10</v>
      </c>
      <c r="U168" s="2">
        <f>+INT(YEARFRAC('Age Calc'!B$6,Biathlon!E168,1))</f>
        <v>48</v>
      </c>
    </row>
    <row r="169" spans="1:21" ht="15.05" x14ac:dyDescent="0.25">
      <c r="A169" s="33" t="s">
        <v>480</v>
      </c>
      <c r="B169" s="8" t="s">
        <v>245</v>
      </c>
      <c r="C169" s="8" t="s">
        <v>446</v>
      </c>
      <c r="D169" s="52"/>
      <c r="E169" s="10">
        <v>27618</v>
      </c>
      <c r="F169" s="62" t="s">
        <v>31</v>
      </c>
      <c r="G169" s="8">
        <v>3</v>
      </c>
      <c r="H169" s="8">
        <v>12</v>
      </c>
      <c r="I169" s="19">
        <f t="shared" si="151"/>
        <v>1060</v>
      </c>
      <c r="J169" s="8">
        <v>1</v>
      </c>
      <c r="K169" s="8">
        <v>17</v>
      </c>
      <c r="L169" s="21">
        <f t="shared" si="152"/>
        <v>1050</v>
      </c>
      <c r="M169" s="74">
        <f t="shared" si="153"/>
        <v>30</v>
      </c>
      <c r="N169" s="27">
        <f>+IF(OR(I169=0,L169=0),"N/F",(I169+L169))</f>
        <v>2110</v>
      </c>
      <c r="O169" s="8">
        <v>204</v>
      </c>
      <c r="P169" s="8">
        <f t="shared" si="155"/>
        <v>192</v>
      </c>
      <c r="Q169" s="8">
        <f t="shared" si="156"/>
        <v>12</v>
      </c>
      <c r="R169" s="8">
        <v>82</v>
      </c>
      <c r="S169" s="8">
        <f t="shared" si="157"/>
        <v>77</v>
      </c>
      <c r="T169" s="52">
        <f t="shared" si="158"/>
        <v>5</v>
      </c>
      <c r="U169" s="2">
        <f>+INT(YEARFRAC('Age Calc'!B$6,Biathlon!E169,1))</f>
        <v>42</v>
      </c>
    </row>
    <row r="170" spans="1:21" ht="15.05" x14ac:dyDescent="0.25">
      <c r="A170" s="33" t="s">
        <v>356</v>
      </c>
      <c r="B170" s="8" t="s">
        <v>325</v>
      </c>
      <c r="C170" s="8" t="s">
        <v>445</v>
      </c>
      <c r="D170" s="52"/>
      <c r="E170" s="10">
        <v>26625</v>
      </c>
      <c r="F170" s="62" t="s">
        <v>31</v>
      </c>
      <c r="G170" s="8">
        <v>3</v>
      </c>
      <c r="H170" s="8">
        <v>13</v>
      </c>
      <c r="I170" s="19">
        <f t="shared" si="151"/>
        <v>1055</v>
      </c>
      <c r="J170" s="8">
        <v>1</v>
      </c>
      <c r="K170" s="8">
        <v>20</v>
      </c>
      <c r="L170" s="21">
        <f t="shared" si="152"/>
        <v>1020</v>
      </c>
      <c r="M170" s="74">
        <f t="shared" si="153"/>
        <v>60</v>
      </c>
      <c r="N170" s="27">
        <f t="shared" si="154"/>
        <v>2075</v>
      </c>
      <c r="O170" s="8">
        <v>204</v>
      </c>
      <c r="P170" s="8">
        <f t="shared" si="155"/>
        <v>193</v>
      </c>
      <c r="Q170" s="8">
        <f t="shared" si="156"/>
        <v>11</v>
      </c>
      <c r="R170" s="8">
        <v>82</v>
      </c>
      <c r="S170" s="8">
        <f t="shared" si="157"/>
        <v>80</v>
      </c>
      <c r="T170" s="52">
        <f t="shared" si="158"/>
        <v>2</v>
      </c>
      <c r="U170" s="2">
        <f>+INT(YEARFRAC('Age Calc'!B$6,Biathlon!E170,1))</f>
        <v>44</v>
      </c>
    </row>
    <row r="171" spans="1:21" ht="15.05" x14ac:dyDescent="0.25">
      <c r="A171" s="24"/>
      <c r="B171" s="8" t="s">
        <v>331</v>
      </c>
      <c r="C171" s="8" t="s">
        <v>159</v>
      </c>
      <c r="D171" s="52"/>
      <c r="E171" s="10">
        <v>24825</v>
      </c>
      <c r="F171" s="62" t="s">
        <v>31</v>
      </c>
      <c r="G171" s="8">
        <v>3</v>
      </c>
      <c r="H171" s="8">
        <v>38</v>
      </c>
      <c r="I171" s="19">
        <f t="shared" si="151"/>
        <v>930</v>
      </c>
      <c r="J171" s="8">
        <v>1</v>
      </c>
      <c r="K171" s="8">
        <v>13</v>
      </c>
      <c r="L171" s="21">
        <f t="shared" si="152"/>
        <v>1090</v>
      </c>
      <c r="M171" s="74">
        <f t="shared" si="153"/>
        <v>135</v>
      </c>
      <c r="N171" s="27">
        <f t="shared" si="154"/>
        <v>2020</v>
      </c>
      <c r="O171" s="8">
        <v>204</v>
      </c>
      <c r="P171" s="8">
        <f t="shared" si="155"/>
        <v>218</v>
      </c>
      <c r="Q171" s="8">
        <f t="shared" si="156"/>
        <v>-14</v>
      </c>
      <c r="R171" s="8">
        <v>82</v>
      </c>
      <c r="S171" s="8">
        <f t="shared" si="157"/>
        <v>73</v>
      </c>
      <c r="T171" s="52">
        <f t="shared" si="158"/>
        <v>9</v>
      </c>
      <c r="U171" s="2">
        <f>+INT(YEARFRAC('Age Calc'!B$6,Biathlon!E171,1))</f>
        <v>49</v>
      </c>
    </row>
    <row r="172" spans="1:21" x14ac:dyDescent="0.4">
      <c r="A172" s="35" t="s">
        <v>357</v>
      </c>
      <c r="B172" s="8" t="s">
        <v>313</v>
      </c>
      <c r="C172" s="8" t="s">
        <v>353</v>
      </c>
      <c r="D172" s="52"/>
      <c r="E172" s="10">
        <v>25854</v>
      </c>
      <c r="F172" s="62" t="s">
        <v>31</v>
      </c>
      <c r="G172" s="14">
        <v>3</v>
      </c>
      <c r="H172" s="14">
        <v>41</v>
      </c>
      <c r="I172" s="19">
        <f t="shared" si="151"/>
        <v>915</v>
      </c>
      <c r="J172" s="8">
        <v>1</v>
      </c>
      <c r="K172" s="8">
        <v>14</v>
      </c>
      <c r="L172" s="21">
        <f t="shared" si="152"/>
        <v>1080</v>
      </c>
      <c r="M172" s="74">
        <f t="shared" si="153"/>
        <v>90</v>
      </c>
      <c r="N172" s="27">
        <f t="shared" si="154"/>
        <v>1995</v>
      </c>
      <c r="O172" s="8">
        <v>204</v>
      </c>
      <c r="P172" s="8">
        <f t="shared" si="155"/>
        <v>221</v>
      </c>
      <c r="Q172" s="8">
        <f t="shared" si="156"/>
        <v>-17</v>
      </c>
      <c r="R172" s="8">
        <v>82</v>
      </c>
      <c r="S172" s="8">
        <f t="shared" si="157"/>
        <v>74</v>
      </c>
      <c r="T172" s="52">
        <f t="shared" si="158"/>
        <v>8</v>
      </c>
      <c r="U172" s="2">
        <f>+INT(YEARFRAC('Age Calc'!B$6,Biathlon!E172,1))</f>
        <v>46</v>
      </c>
    </row>
    <row r="173" spans="1:21" x14ac:dyDescent="0.4">
      <c r="A173" s="41" t="s">
        <v>358</v>
      </c>
      <c r="B173" s="8" t="s">
        <v>354</v>
      </c>
      <c r="C173" s="8" t="s">
        <v>355</v>
      </c>
      <c r="D173" s="52"/>
      <c r="E173" s="10">
        <v>24937</v>
      </c>
      <c r="F173" s="62" t="s">
        <v>31</v>
      </c>
      <c r="G173" s="8">
        <v>3</v>
      </c>
      <c r="H173" s="8">
        <v>38</v>
      </c>
      <c r="I173" s="19">
        <f t="shared" si="151"/>
        <v>930</v>
      </c>
      <c r="J173" s="8">
        <v>1</v>
      </c>
      <c r="K173" s="8">
        <v>19</v>
      </c>
      <c r="L173" s="21">
        <f t="shared" si="152"/>
        <v>1030</v>
      </c>
      <c r="M173" s="74">
        <f t="shared" si="153"/>
        <v>135</v>
      </c>
      <c r="N173" s="27">
        <f t="shared" si="154"/>
        <v>1960</v>
      </c>
      <c r="O173" s="8">
        <v>204</v>
      </c>
      <c r="P173" s="8">
        <f t="shared" si="155"/>
        <v>218</v>
      </c>
      <c r="Q173" s="8">
        <f t="shared" si="156"/>
        <v>-14</v>
      </c>
      <c r="R173" s="8">
        <v>82</v>
      </c>
      <c r="S173" s="8">
        <f t="shared" si="157"/>
        <v>79</v>
      </c>
      <c r="T173" s="52">
        <f t="shared" si="158"/>
        <v>3</v>
      </c>
      <c r="U173" s="2">
        <f>+INT(YEARFRAC('Age Calc'!B$6,Biathlon!E173,1))</f>
        <v>49</v>
      </c>
    </row>
    <row r="174" spans="1:21" x14ac:dyDescent="0.4">
      <c r="A174" s="33" t="s">
        <v>482</v>
      </c>
      <c r="B174" s="8" t="s">
        <v>295</v>
      </c>
      <c r="C174" s="8" t="s">
        <v>446</v>
      </c>
      <c r="D174" s="52"/>
      <c r="E174" s="10">
        <v>27287</v>
      </c>
      <c r="F174" s="62" t="s">
        <v>31</v>
      </c>
      <c r="G174" s="8">
        <v>4</v>
      </c>
      <c r="H174" s="8">
        <v>6</v>
      </c>
      <c r="I174" s="19">
        <f t="shared" si="151"/>
        <v>790</v>
      </c>
      <c r="J174" s="8">
        <v>1</v>
      </c>
      <c r="K174" s="8">
        <v>24</v>
      </c>
      <c r="L174" s="21">
        <f t="shared" si="152"/>
        <v>980</v>
      </c>
      <c r="M174" s="74">
        <f t="shared" si="153"/>
        <v>30</v>
      </c>
      <c r="N174" s="27">
        <f t="shared" si="154"/>
        <v>1770</v>
      </c>
      <c r="O174" s="8">
        <v>204</v>
      </c>
      <c r="P174" s="8">
        <f t="shared" si="155"/>
        <v>246</v>
      </c>
      <c r="Q174" s="8">
        <f t="shared" si="156"/>
        <v>-42</v>
      </c>
      <c r="R174" s="8">
        <v>82</v>
      </c>
      <c r="S174" s="8">
        <f t="shared" si="157"/>
        <v>84</v>
      </c>
      <c r="T174" s="52">
        <f t="shared" si="158"/>
        <v>-2</v>
      </c>
      <c r="U174" s="2">
        <f>+INT(YEARFRAC('Age Calc'!B$6,Biathlon!E174,1))</f>
        <v>42</v>
      </c>
    </row>
    <row r="175" spans="1:21" x14ac:dyDescent="0.4">
      <c r="A175" s="41" t="s">
        <v>481</v>
      </c>
      <c r="B175" s="8" t="s">
        <v>75</v>
      </c>
      <c r="C175" s="8" t="s">
        <v>447</v>
      </c>
      <c r="D175" s="52"/>
      <c r="E175" s="10">
        <v>27843</v>
      </c>
      <c r="F175" s="62" t="s">
        <v>33</v>
      </c>
      <c r="G175" s="8">
        <v>3</v>
      </c>
      <c r="H175" s="8">
        <v>11</v>
      </c>
      <c r="I175" s="19">
        <f t="shared" ref="I175" si="159">IF(P175&lt;=0,0,ROUND((1000+Q175*5),0))</f>
        <v>1065</v>
      </c>
      <c r="J175" s="8">
        <v>1</v>
      </c>
      <c r="K175" s="8">
        <v>26</v>
      </c>
      <c r="L175" s="21">
        <f t="shared" si="152"/>
        <v>960</v>
      </c>
      <c r="M175" s="74">
        <f t="shared" si="153"/>
        <v>15</v>
      </c>
      <c r="N175" s="27">
        <f t="shared" si="154"/>
        <v>2025</v>
      </c>
      <c r="O175" s="8">
        <v>204</v>
      </c>
      <c r="P175" s="8">
        <f t="shared" si="155"/>
        <v>191</v>
      </c>
      <c r="Q175" s="8">
        <f t="shared" si="156"/>
        <v>13</v>
      </c>
      <c r="R175" s="8">
        <v>82</v>
      </c>
      <c r="S175" s="8">
        <f t="shared" si="157"/>
        <v>86</v>
      </c>
      <c r="T175" s="52">
        <f t="shared" si="158"/>
        <v>-4</v>
      </c>
      <c r="U175" s="2">
        <f>+INT(YEARFRAC('Age Calc'!B$6,Biathlon!E175,1))</f>
        <v>41</v>
      </c>
    </row>
    <row r="176" spans="1:21" x14ac:dyDescent="0.4">
      <c r="A176" s="101" t="s">
        <v>2</v>
      </c>
      <c r="B176" s="102" t="s">
        <v>1</v>
      </c>
      <c r="C176" s="102" t="s">
        <v>0</v>
      </c>
      <c r="D176" s="53"/>
      <c r="E176" s="109" t="s">
        <v>53</v>
      </c>
      <c r="F176" s="103" t="s">
        <v>12</v>
      </c>
      <c r="G176" s="102" t="s">
        <v>6</v>
      </c>
      <c r="H176" s="102"/>
      <c r="I176" s="102"/>
      <c r="J176" s="102" t="s">
        <v>7</v>
      </c>
      <c r="K176" s="102"/>
      <c r="L176" s="102"/>
      <c r="M176" s="101" t="s">
        <v>45</v>
      </c>
      <c r="N176" s="106" t="s">
        <v>5</v>
      </c>
      <c r="O176" s="1" t="s">
        <v>9</v>
      </c>
      <c r="P176" s="1" t="s">
        <v>6</v>
      </c>
      <c r="Q176" s="1" t="s">
        <v>6</v>
      </c>
      <c r="R176" s="1" t="s">
        <v>10</v>
      </c>
      <c r="S176" s="1" t="s">
        <v>7</v>
      </c>
      <c r="T176" s="63" t="s">
        <v>7</v>
      </c>
    </row>
    <row r="177" spans="1:21" x14ac:dyDescent="0.4">
      <c r="A177" s="101"/>
      <c r="B177" s="102"/>
      <c r="C177" s="102"/>
      <c r="D177" s="53" t="str">
        <f>$D$6</f>
        <v>School/Club</v>
      </c>
      <c r="E177" s="109"/>
      <c r="F177" s="103"/>
      <c r="G177" s="9" t="s">
        <v>3</v>
      </c>
      <c r="H177" s="9" t="s">
        <v>4</v>
      </c>
      <c r="I177" s="20" t="s">
        <v>8</v>
      </c>
      <c r="J177" s="9" t="s">
        <v>3</v>
      </c>
      <c r="K177" s="9" t="s">
        <v>4</v>
      </c>
      <c r="L177" s="20" t="s">
        <v>8</v>
      </c>
      <c r="M177" s="101"/>
      <c r="N177" s="106"/>
      <c r="O177" s="1">
        <v>1000</v>
      </c>
      <c r="P177" s="1" t="s">
        <v>4</v>
      </c>
      <c r="Q177" s="1" t="s">
        <v>11</v>
      </c>
      <c r="R177" s="1">
        <v>1000</v>
      </c>
      <c r="S177" s="1" t="s">
        <v>4</v>
      </c>
      <c r="T177" s="63" t="s">
        <v>11</v>
      </c>
    </row>
    <row r="178" spans="1:21" x14ac:dyDescent="0.4">
      <c r="A178" s="32"/>
      <c r="B178" s="8" t="s">
        <v>489</v>
      </c>
      <c r="C178" s="8" t="s">
        <v>490</v>
      </c>
      <c r="D178" s="52"/>
      <c r="E178" s="10">
        <v>26978</v>
      </c>
      <c r="F178" s="62" t="s">
        <v>32</v>
      </c>
      <c r="G178" s="8">
        <v>4</v>
      </c>
      <c r="H178" s="8">
        <v>18</v>
      </c>
      <c r="I178" s="19">
        <f t="shared" ref="I178" si="160">IF(P178&lt;=0,0,ROUND((1000+Q178*5),0))</f>
        <v>860</v>
      </c>
      <c r="J178" s="8">
        <v>1</v>
      </c>
      <c r="K178" s="8">
        <v>25</v>
      </c>
      <c r="L178" s="21">
        <f>IF(S178&lt;=0,0,ROUND((1000+T178*10),0))</f>
        <v>1090</v>
      </c>
      <c r="M178" s="74">
        <f>+IF(U178&gt;100,0,(IF(U178&lt;40,"AGE",(IF(U178&gt;49,"AGE",(U178-40)*15)))))</f>
        <v>45</v>
      </c>
      <c r="N178" s="27">
        <f>+IF(OR(I178=0,L178=0),"N/F",(I178+L178))</f>
        <v>1950</v>
      </c>
      <c r="O178" s="8">
        <v>230</v>
      </c>
      <c r="P178" s="8">
        <f>+G178*60+H178</f>
        <v>258</v>
      </c>
      <c r="Q178" s="8">
        <f>+O178-P178</f>
        <v>-28</v>
      </c>
      <c r="R178" s="8">
        <v>94</v>
      </c>
      <c r="S178" s="8">
        <f>+J178*60+K178</f>
        <v>85</v>
      </c>
      <c r="T178" s="52">
        <f>+R178-S178</f>
        <v>9</v>
      </c>
      <c r="U178" s="2">
        <f>+INT(YEARFRAC('Age Calc'!B$6,Biathlon!E178,1))</f>
        <v>43</v>
      </c>
    </row>
    <row r="179" spans="1:21" x14ac:dyDescent="0.4">
      <c r="A179" s="101" t="s">
        <v>2</v>
      </c>
      <c r="B179" s="102" t="s">
        <v>1</v>
      </c>
      <c r="C179" s="102" t="s">
        <v>0</v>
      </c>
      <c r="D179" s="53"/>
      <c r="E179" s="109" t="s">
        <v>54</v>
      </c>
      <c r="F179" s="103" t="s">
        <v>12</v>
      </c>
      <c r="G179" s="102" t="s">
        <v>6</v>
      </c>
      <c r="H179" s="102"/>
      <c r="I179" s="102"/>
      <c r="J179" s="102" t="s">
        <v>7</v>
      </c>
      <c r="K179" s="102"/>
      <c r="L179" s="102"/>
      <c r="M179" s="101" t="s">
        <v>45</v>
      </c>
      <c r="N179" s="106" t="s">
        <v>5</v>
      </c>
      <c r="O179" s="1" t="s">
        <v>9</v>
      </c>
      <c r="P179" s="1" t="s">
        <v>6</v>
      </c>
      <c r="Q179" s="1" t="s">
        <v>6</v>
      </c>
      <c r="R179" s="1" t="s">
        <v>10</v>
      </c>
      <c r="S179" s="1" t="s">
        <v>7</v>
      </c>
      <c r="T179" s="63" t="s">
        <v>7</v>
      </c>
    </row>
    <row r="180" spans="1:21" x14ac:dyDescent="0.4">
      <c r="A180" s="101"/>
      <c r="B180" s="102"/>
      <c r="C180" s="102"/>
      <c r="D180" s="53" t="str">
        <f>$D$6</f>
        <v>School/Club</v>
      </c>
      <c r="E180" s="109"/>
      <c r="F180" s="103"/>
      <c r="G180" s="9" t="s">
        <v>3</v>
      </c>
      <c r="H180" s="9" t="s">
        <v>4</v>
      </c>
      <c r="I180" s="20" t="s">
        <v>8</v>
      </c>
      <c r="J180" s="9" t="s">
        <v>3</v>
      </c>
      <c r="K180" s="9" t="s">
        <v>4</v>
      </c>
      <c r="L180" s="20" t="s">
        <v>8</v>
      </c>
      <c r="M180" s="101"/>
      <c r="N180" s="106"/>
      <c r="O180" s="1">
        <v>1000</v>
      </c>
      <c r="P180" s="1" t="s">
        <v>4</v>
      </c>
      <c r="Q180" s="1" t="s">
        <v>11</v>
      </c>
      <c r="R180" s="1">
        <v>1000</v>
      </c>
      <c r="S180" s="1" t="s">
        <v>4</v>
      </c>
      <c r="T180" s="63" t="s">
        <v>11</v>
      </c>
    </row>
    <row r="181" spans="1:21" x14ac:dyDescent="0.4">
      <c r="A181" s="24" t="s">
        <v>238</v>
      </c>
      <c r="B181" s="8" t="s">
        <v>120</v>
      </c>
      <c r="C181" s="8" t="s">
        <v>121</v>
      </c>
      <c r="D181" s="52"/>
      <c r="E181" s="10">
        <v>23756</v>
      </c>
      <c r="F181" s="62" t="s">
        <v>33</v>
      </c>
      <c r="G181" s="8">
        <v>3</v>
      </c>
      <c r="H181" s="8">
        <v>0</v>
      </c>
      <c r="I181" s="19">
        <f t="shared" ref="I181:I182" si="161">IF(P181&lt;=0,0,ROUND((1000+Q181*5),0))</f>
        <v>1205</v>
      </c>
      <c r="J181" s="8">
        <v>1</v>
      </c>
      <c r="K181" s="8">
        <v>38</v>
      </c>
      <c r="L181" s="21">
        <f>IF(S181&lt;=0,0,ROUND((1000+T181*10),0))</f>
        <v>940</v>
      </c>
      <c r="M181" s="74">
        <f>+IF(U181&gt;100,0,(IF(U181&lt;50,"AGE",(IF(U181&gt;59,"AGE",(U181-50)*15)))))</f>
        <v>30</v>
      </c>
      <c r="N181" s="27">
        <f>+IF(OR(I181=0,L181=0),"N/F",(I181+L181))</f>
        <v>2145</v>
      </c>
      <c r="O181" s="8">
        <v>221</v>
      </c>
      <c r="P181" s="8">
        <f>+G181*60+H181</f>
        <v>180</v>
      </c>
      <c r="Q181" s="8">
        <f>+O181-P181</f>
        <v>41</v>
      </c>
      <c r="R181" s="8">
        <v>92</v>
      </c>
      <c r="S181" s="8">
        <f>+J181*60+K181</f>
        <v>98</v>
      </c>
      <c r="T181" s="52">
        <f>+R181-S181</f>
        <v>-6</v>
      </c>
      <c r="U181" s="2">
        <f>+INT(YEARFRAC('Age Calc'!B$6,Biathlon!E181,1))</f>
        <v>52</v>
      </c>
    </row>
    <row r="182" spans="1:21" x14ac:dyDescent="0.4">
      <c r="A182" s="24"/>
      <c r="B182" s="8"/>
      <c r="C182" s="8"/>
      <c r="D182" s="52"/>
      <c r="F182" s="62" t="s">
        <v>33</v>
      </c>
      <c r="G182" s="8"/>
      <c r="H182" s="8"/>
      <c r="I182" s="19">
        <f t="shared" si="161"/>
        <v>0</v>
      </c>
      <c r="J182" s="8"/>
      <c r="K182" s="8"/>
      <c r="L182" s="21">
        <f t="shared" ref="L182" si="162">IF(S182&lt;=0,0,ROUND((1000+T182*10),0))</f>
        <v>0</v>
      </c>
      <c r="M182" s="13">
        <f t="shared" ref="M182" si="163">+IF(U182&gt;100,0,(IF(U182&lt;50,"AGE",(IF(U182&gt;59,"AGE",(U182-50)*15)))))</f>
        <v>0</v>
      </c>
      <c r="N182" s="27" t="str">
        <f t="shared" ref="N182" si="164">+IF(OR(I182=0,L182=0),"N/F",(I182+L182))</f>
        <v>N/F</v>
      </c>
      <c r="O182" s="8">
        <v>221</v>
      </c>
      <c r="P182" s="8">
        <f t="shared" ref="P182" si="165">+G182*60+H182</f>
        <v>0</v>
      </c>
      <c r="Q182" s="8">
        <f t="shared" ref="Q182" si="166">+O182-P182</f>
        <v>221</v>
      </c>
      <c r="R182" s="8">
        <v>92</v>
      </c>
      <c r="S182" s="8">
        <f t="shared" ref="S182" si="167">+J182*60+K182</f>
        <v>0</v>
      </c>
      <c r="T182" s="52">
        <f t="shared" ref="T182" si="168">+R182-S182</f>
        <v>92</v>
      </c>
      <c r="U182" s="2">
        <f>+INT(YEARFRAC('Age Calc'!B$6,Biathlon!E182,1))</f>
        <v>117</v>
      </c>
    </row>
    <row r="183" spans="1:21" x14ac:dyDescent="0.4">
      <c r="A183" s="101" t="s">
        <v>2</v>
      </c>
      <c r="B183" s="102" t="s">
        <v>1</v>
      </c>
      <c r="C183" s="102" t="s">
        <v>0</v>
      </c>
      <c r="D183" s="53"/>
      <c r="E183" s="109" t="s">
        <v>54</v>
      </c>
      <c r="F183" s="103" t="s">
        <v>12</v>
      </c>
      <c r="G183" s="102" t="s">
        <v>6</v>
      </c>
      <c r="H183" s="102"/>
      <c r="I183" s="102"/>
      <c r="J183" s="102" t="s">
        <v>7</v>
      </c>
      <c r="K183" s="102"/>
      <c r="L183" s="102"/>
      <c r="M183" s="101" t="s">
        <v>45</v>
      </c>
      <c r="N183" s="106" t="s">
        <v>5</v>
      </c>
      <c r="O183" s="1" t="s">
        <v>9</v>
      </c>
      <c r="P183" s="1" t="s">
        <v>6</v>
      </c>
      <c r="Q183" s="1" t="s">
        <v>6</v>
      </c>
      <c r="R183" s="1" t="s">
        <v>10</v>
      </c>
      <c r="S183" s="1" t="s">
        <v>7</v>
      </c>
      <c r="T183" s="63" t="s">
        <v>7</v>
      </c>
    </row>
    <row r="184" spans="1:21" x14ac:dyDescent="0.4">
      <c r="A184" s="101"/>
      <c r="B184" s="102"/>
      <c r="C184" s="102"/>
      <c r="D184" s="53" t="str">
        <f>$D$6</f>
        <v>School/Club</v>
      </c>
      <c r="E184" s="109"/>
      <c r="F184" s="103"/>
      <c r="G184" s="9" t="s">
        <v>3</v>
      </c>
      <c r="H184" s="9" t="s">
        <v>4</v>
      </c>
      <c r="I184" s="20" t="s">
        <v>8</v>
      </c>
      <c r="J184" s="9" t="s">
        <v>3</v>
      </c>
      <c r="K184" s="9" t="s">
        <v>4</v>
      </c>
      <c r="L184" s="20" t="s">
        <v>8</v>
      </c>
      <c r="M184" s="101"/>
      <c r="N184" s="106"/>
      <c r="O184" s="1">
        <v>1000</v>
      </c>
      <c r="P184" s="1" t="s">
        <v>4</v>
      </c>
      <c r="Q184" s="1" t="s">
        <v>11</v>
      </c>
      <c r="R184" s="1">
        <v>1000</v>
      </c>
      <c r="S184" s="1" t="s">
        <v>4</v>
      </c>
      <c r="T184" s="63" t="s">
        <v>11</v>
      </c>
    </row>
    <row r="185" spans="1:21" x14ac:dyDescent="0.4">
      <c r="A185" s="32"/>
      <c r="B185" s="8"/>
      <c r="C185" s="8"/>
      <c r="D185" s="52"/>
      <c r="E185" s="10"/>
      <c r="F185" s="62" t="s">
        <v>34</v>
      </c>
      <c r="G185" s="8"/>
      <c r="H185" s="8"/>
      <c r="I185" s="19">
        <f t="shared" ref="I185" si="169">IF(P185&lt;=0,0,ROUND((1000+Q185*5),0))</f>
        <v>0</v>
      </c>
      <c r="J185" s="8"/>
      <c r="K185" s="8"/>
      <c r="L185" s="21">
        <f>IF(S185&lt;=0,0,ROUND((1000+T185*10),0))</f>
        <v>0</v>
      </c>
      <c r="M185" s="13">
        <f>+IF(U185&gt;100,0,(IF(U185&lt;50,"AGE",(IF(U185&gt;59,"AGE",(U185-50)*15)))))</f>
        <v>0</v>
      </c>
      <c r="N185" s="27" t="str">
        <f>+IF(OR(I185=0,L185=0),"N/F",(I185+L185))</f>
        <v>N/F</v>
      </c>
      <c r="O185" s="8">
        <v>248</v>
      </c>
      <c r="P185" s="8">
        <f>+G185*60+H185</f>
        <v>0</v>
      </c>
      <c r="Q185" s="8">
        <f>+O185-P185</f>
        <v>248</v>
      </c>
      <c r="R185" s="8">
        <v>100</v>
      </c>
      <c r="S185" s="8">
        <f>+J185*60+K185</f>
        <v>0</v>
      </c>
      <c r="T185" s="52">
        <f>+R185-S185</f>
        <v>100</v>
      </c>
      <c r="U185" s="2">
        <f>+INT(YEARFRAC('Age Calc'!B$6,Biathlon!E185,1))</f>
        <v>117</v>
      </c>
    </row>
    <row r="186" spans="1:21" x14ac:dyDescent="0.4">
      <c r="A186" s="101" t="s">
        <v>2</v>
      </c>
      <c r="B186" s="102" t="s">
        <v>1</v>
      </c>
      <c r="C186" s="102" t="s">
        <v>0</v>
      </c>
      <c r="D186" s="53"/>
      <c r="E186" s="109" t="s">
        <v>55</v>
      </c>
      <c r="F186" s="103" t="s">
        <v>12</v>
      </c>
      <c r="G186" s="102" t="s">
        <v>6</v>
      </c>
      <c r="H186" s="102"/>
      <c r="I186" s="102"/>
      <c r="J186" s="102" t="s">
        <v>7</v>
      </c>
      <c r="K186" s="102"/>
      <c r="L186" s="102"/>
      <c r="M186" s="101" t="s">
        <v>45</v>
      </c>
      <c r="N186" s="106" t="s">
        <v>5</v>
      </c>
      <c r="O186" s="1" t="s">
        <v>9</v>
      </c>
      <c r="P186" s="1" t="s">
        <v>6</v>
      </c>
      <c r="Q186" s="1" t="s">
        <v>6</v>
      </c>
      <c r="R186" s="1" t="s">
        <v>10</v>
      </c>
      <c r="S186" s="1" t="s">
        <v>7</v>
      </c>
      <c r="T186" s="63" t="s">
        <v>7</v>
      </c>
    </row>
    <row r="187" spans="1:21" x14ac:dyDescent="0.4">
      <c r="A187" s="101"/>
      <c r="B187" s="102"/>
      <c r="C187" s="102"/>
      <c r="D187" s="53" t="str">
        <f>$D$6</f>
        <v>School/Club</v>
      </c>
      <c r="E187" s="109"/>
      <c r="F187" s="103"/>
      <c r="G187" s="9" t="s">
        <v>3</v>
      </c>
      <c r="H187" s="9" t="s">
        <v>4</v>
      </c>
      <c r="I187" s="20" t="s">
        <v>8</v>
      </c>
      <c r="J187" s="9" t="s">
        <v>3</v>
      </c>
      <c r="K187" s="9" t="s">
        <v>4</v>
      </c>
      <c r="L187" s="20" t="s">
        <v>8</v>
      </c>
      <c r="M187" s="101"/>
      <c r="N187" s="106"/>
      <c r="O187" s="1">
        <v>1000</v>
      </c>
      <c r="P187" s="1" t="s">
        <v>4</v>
      </c>
      <c r="Q187" s="1" t="s">
        <v>11</v>
      </c>
      <c r="R187" s="1">
        <v>1000</v>
      </c>
      <c r="S187" s="1" t="s">
        <v>4</v>
      </c>
      <c r="T187" s="63" t="s">
        <v>11</v>
      </c>
    </row>
    <row r="188" spans="1:21" x14ac:dyDescent="0.4">
      <c r="A188" s="24" t="s">
        <v>239</v>
      </c>
      <c r="B188" s="8" t="s">
        <v>85</v>
      </c>
      <c r="C188" s="8" t="s">
        <v>119</v>
      </c>
      <c r="D188" s="52"/>
      <c r="E188" s="10">
        <v>19375</v>
      </c>
      <c r="F188" s="62" t="s">
        <v>35</v>
      </c>
      <c r="G188" s="8">
        <v>2</v>
      </c>
      <c r="H188" s="8">
        <v>37</v>
      </c>
      <c r="I188" s="19">
        <f t="shared" ref="I188:I189" si="170">IF(P188&lt;=0,0,ROUND((1000+Q188*5),0))</f>
        <v>1150</v>
      </c>
      <c r="J188" s="8"/>
      <c r="K188" s="8">
        <v>37</v>
      </c>
      <c r="L188" s="21">
        <f>IF(S188&lt;=0,0,ROUND((1000+T188*16),0))</f>
        <v>1192</v>
      </c>
      <c r="M188" s="74">
        <f>+IF(U188&gt;110,0,(IF(U188&lt;60,"AGE",(U188-60)*15)))</f>
        <v>60</v>
      </c>
      <c r="N188" s="27">
        <f t="shared" ref="N188" si="171">+IF(OR(I188=0,L188=0),"N/F",(I188+L188))</f>
        <v>2342</v>
      </c>
      <c r="O188" s="8">
        <v>187</v>
      </c>
      <c r="P188" s="8">
        <f t="shared" ref="P188:P189" si="172">+G188*60+H188</f>
        <v>157</v>
      </c>
      <c r="Q188" s="8">
        <f t="shared" ref="Q188:Q189" si="173">+O188-P188</f>
        <v>30</v>
      </c>
      <c r="R188" s="8">
        <v>49</v>
      </c>
      <c r="S188" s="8">
        <f t="shared" ref="S188:S189" si="174">+J188*60+K188</f>
        <v>37</v>
      </c>
      <c r="T188" s="52">
        <f t="shared" ref="T188:T189" si="175">+R188-S188</f>
        <v>12</v>
      </c>
      <c r="U188" s="2">
        <f>+INT(YEARFRAC('Age Calc'!B$6,Biathlon!E188,1))</f>
        <v>64</v>
      </c>
    </row>
    <row r="189" spans="1:21" x14ac:dyDescent="0.4">
      <c r="A189" s="24"/>
      <c r="B189" s="8"/>
      <c r="C189" s="8"/>
      <c r="D189" s="52"/>
      <c r="F189" s="62" t="s">
        <v>35</v>
      </c>
      <c r="G189" s="8"/>
      <c r="H189" s="8"/>
      <c r="I189" s="19">
        <f t="shared" si="170"/>
        <v>0</v>
      </c>
      <c r="J189" s="8"/>
      <c r="K189" s="8"/>
      <c r="L189" s="21">
        <f t="shared" ref="L189" si="176">IF(S189&lt;=0,0,ROUND((1000+T189*16),0))</f>
        <v>0</v>
      </c>
      <c r="M189" s="13">
        <f>+IF(U189&gt;110,0,(IF(U189&lt;60,"AGE",(U189-60)*15)))</f>
        <v>0</v>
      </c>
      <c r="N189" s="27" t="str">
        <f t="shared" ref="N189" si="177">+IF(OR(I189=0,L189=0),"N/F",(I189+L189))</f>
        <v>N/F</v>
      </c>
      <c r="O189" s="8">
        <v>187</v>
      </c>
      <c r="P189" s="8">
        <f t="shared" si="172"/>
        <v>0</v>
      </c>
      <c r="Q189" s="8">
        <f t="shared" si="173"/>
        <v>187</v>
      </c>
      <c r="R189" s="8">
        <v>49</v>
      </c>
      <c r="S189" s="8">
        <f t="shared" si="174"/>
        <v>0</v>
      </c>
      <c r="T189" s="52">
        <f t="shared" si="175"/>
        <v>49</v>
      </c>
      <c r="U189" s="2">
        <f>+INT(YEARFRAC('Age Calc'!B$6,Biathlon!E189,1))</f>
        <v>117</v>
      </c>
    </row>
    <row r="190" spans="1:21" x14ac:dyDescent="0.4">
      <c r="A190" s="101" t="s">
        <v>2</v>
      </c>
      <c r="B190" s="102" t="s">
        <v>1</v>
      </c>
      <c r="C190" s="102" t="s">
        <v>0</v>
      </c>
      <c r="D190" s="53"/>
      <c r="E190" s="109" t="s">
        <v>55</v>
      </c>
      <c r="F190" s="103" t="s">
        <v>12</v>
      </c>
      <c r="G190" s="102" t="s">
        <v>6</v>
      </c>
      <c r="H190" s="102"/>
      <c r="I190" s="102"/>
      <c r="J190" s="102" t="s">
        <v>7</v>
      </c>
      <c r="K190" s="102"/>
      <c r="L190" s="102"/>
      <c r="M190" s="101" t="s">
        <v>45</v>
      </c>
      <c r="N190" s="106" t="s">
        <v>5</v>
      </c>
      <c r="O190" s="1" t="s">
        <v>9</v>
      </c>
      <c r="P190" s="1" t="s">
        <v>6</v>
      </c>
      <c r="Q190" s="1" t="s">
        <v>6</v>
      </c>
      <c r="R190" s="1" t="s">
        <v>10</v>
      </c>
      <c r="S190" s="1" t="s">
        <v>7</v>
      </c>
      <c r="T190" s="63" t="s">
        <v>7</v>
      </c>
    </row>
    <row r="191" spans="1:21" x14ac:dyDescent="0.4">
      <c r="A191" s="101"/>
      <c r="B191" s="102"/>
      <c r="C191" s="102"/>
      <c r="D191" s="53" t="str">
        <f>$D$6</f>
        <v>School/Club</v>
      </c>
      <c r="E191" s="109"/>
      <c r="F191" s="103"/>
      <c r="G191" s="9" t="s">
        <v>3</v>
      </c>
      <c r="H191" s="9" t="s">
        <v>4</v>
      </c>
      <c r="I191" s="20" t="s">
        <v>8</v>
      </c>
      <c r="J191" s="9" t="s">
        <v>3</v>
      </c>
      <c r="K191" s="9" t="s">
        <v>4</v>
      </c>
      <c r="L191" s="20" t="s">
        <v>8</v>
      </c>
      <c r="M191" s="101"/>
      <c r="N191" s="106"/>
      <c r="O191" s="1">
        <v>1000</v>
      </c>
      <c r="P191" s="1" t="s">
        <v>4</v>
      </c>
      <c r="Q191" s="1" t="s">
        <v>11</v>
      </c>
      <c r="R191" s="1">
        <v>1000</v>
      </c>
      <c r="S191" s="1" t="s">
        <v>4</v>
      </c>
      <c r="T191" s="63" t="s">
        <v>11</v>
      </c>
    </row>
    <row r="192" spans="1:21" x14ac:dyDescent="0.4">
      <c r="A192" s="24" t="s">
        <v>240</v>
      </c>
      <c r="B192" s="8" t="s">
        <v>200</v>
      </c>
      <c r="C192" s="8" t="s">
        <v>201</v>
      </c>
      <c r="D192" s="52"/>
      <c r="E192" s="10">
        <v>17351</v>
      </c>
      <c r="F192" s="62" t="s">
        <v>36</v>
      </c>
      <c r="G192" s="8">
        <v>4</v>
      </c>
      <c r="H192" s="8">
        <v>1</v>
      </c>
      <c r="I192" s="19">
        <f t="shared" ref="I192:I193" si="178">IF(P192&lt;=0,0,ROUND((1000+Q192*5),0))</f>
        <v>975</v>
      </c>
      <c r="J192" s="8"/>
      <c r="K192" s="8">
        <v>54</v>
      </c>
      <c r="L192" s="21">
        <f>IF(S192&lt;=0,0,ROUND((1000+T192*16),0))</f>
        <v>968</v>
      </c>
      <c r="M192" s="74">
        <f>+IF(U192&gt;110,0,(IF(U192&lt;60,"AGE",(U192-60)*15)))</f>
        <v>150</v>
      </c>
      <c r="N192" s="27">
        <f t="shared" ref="N192" si="179">+IF(OR(I192=0,L192=0),"N/F",(I192+L192))</f>
        <v>1943</v>
      </c>
      <c r="O192" s="8">
        <v>236</v>
      </c>
      <c r="P192" s="8">
        <f t="shared" ref="P192" si="180">+G192*60+H192</f>
        <v>241</v>
      </c>
      <c r="Q192" s="8">
        <f t="shared" ref="Q192" si="181">+O192-P192</f>
        <v>-5</v>
      </c>
      <c r="R192" s="8">
        <v>52</v>
      </c>
      <c r="S192" s="8">
        <f t="shared" ref="S192" si="182">+J192*60+K192</f>
        <v>54</v>
      </c>
      <c r="T192" s="52">
        <f t="shared" ref="T192" si="183">+R192-S192</f>
        <v>-2</v>
      </c>
      <c r="U192" s="2">
        <f>+INT(YEARFRAC('Age Calc'!B$6,Biathlon!E192,1))</f>
        <v>70</v>
      </c>
    </row>
    <row r="193" spans="1:21" x14ac:dyDescent="0.4">
      <c r="A193" s="24"/>
      <c r="B193" s="8"/>
      <c r="C193" s="8"/>
      <c r="D193" s="52"/>
      <c r="F193" s="62" t="s">
        <v>36</v>
      </c>
      <c r="G193" s="8"/>
      <c r="H193" s="8"/>
      <c r="I193" s="19">
        <f t="shared" si="178"/>
        <v>0</v>
      </c>
      <c r="J193" s="8"/>
      <c r="K193" s="8"/>
      <c r="L193" s="21">
        <f t="shared" ref="L193" si="184">IF(S193&lt;=0,0,ROUND((1000+T193*16),0))</f>
        <v>0</v>
      </c>
      <c r="M193" s="13">
        <f t="shared" ref="M193" si="185">+IF(U193&gt;110,0,(IF(U193&lt;60,"AGE",(U193-60)*15)))</f>
        <v>0</v>
      </c>
      <c r="N193" s="27" t="str">
        <f t="shared" ref="N193" si="186">+IF(OR(I193=0,L193=0),"N/F",(I193+L193))</f>
        <v>N/F</v>
      </c>
      <c r="O193" s="8">
        <v>236</v>
      </c>
      <c r="P193" s="8">
        <f t="shared" ref="P193" si="187">+G193*60+H193</f>
        <v>0</v>
      </c>
      <c r="Q193" s="8">
        <f t="shared" ref="Q193" si="188">+O193-P193</f>
        <v>236</v>
      </c>
      <c r="R193" s="8">
        <v>52</v>
      </c>
      <c r="S193" s="8">
        <f t="shared" ref="S193" si="189">+J193*60+K193</f>
        <v>0</v>
      </c>
      <c r="T193" s="52">
        <f t="shared" ref="T193" si="190">+R193-S193</f>
        <v>52</v>
      </c>
      <c r="U193" s="2">
        <f>+INT(YEARFRAC('Age Calc'!B$6,Biathlon!E193,1))</f>
        <v>117</v>
      </c>
    </row>
  </sheetData>
  <sortState ref="A239:N245">
    <sortCondition descending="1" ref="N239:N245"/>
  </sortState>
  <mergeCells count="218">
    <mergeCell ref="N190:N191"/>
    <mergeCell ref="M186:M187"/>
    <mergeCell ref="N186:N187"/>
    <mergeCell ref="A190:A191"/>
    <mergeCell ref="B190:B191"/>
    <mergeCell ref="C190:C191"/>
    <mergeCell ref="E190:E191"/>
    <mergeCell ref="F190:F191"/>
    <mergeCell ref="G190:I190"/>
    <mergeCell ref="J190:L190"/>
    <mergeCell ref="M190:M191"/>
    <mergeCell ref="J183:L183"/>
    <mergeCell ref="M183:M184"/>
    <mergeCell ref="N183:N184"/>
    <mergeCell ref="A186:A187"/>
    <mergeCell ref="B186:B187"/>
    <mergeCell ref="C186:C187"/>
    <mergeCell ref="E186:E187"/>
    <mergeCell ref="F186:F187"/>
    <mergeCell ref="G186:I186"/>
    <mergeCell ref="J186:L186"/>
    <mergeCell ref="A183:A184"/>
    <mergeCell ref="B183:B184"/>
    <mergeCell ref="C183:C184"/>
    <mergeCell ref="E183:E184"/>
    <mergeCell ref="F183:F184"/>
    <mergeCell ref="G183:I183"/>
    <mergeCell ref="A179:A180"/>
    <mergeCell ref="B179:B180"/>
    <mergeCell ref="C179:C180"/>
    <mergeCell ref="E179:E180"/>
    <mergeCell ref="F179:F180"/>
    <mergeCell ref="G179:I179"/>
    <mergeCell ref="J179:L179"/>
    <mergeCell ref="M179:M180"/>
    <mergeCell ref="N179:N180"/>
    <mergeCell ref="A176:A177"/>
    <mergeCell ref="B176:B177"/>
    <mergeCell ref="C176:C177"/>
    <mergeCell ref="E176:E177"/>
    <mergeCell ref="F176:F177"/>
    <mergeCell ref="G176:I176"/>
    <mergeCell ref="J176:L176"/>
    <mergeCell ref="M176:M177"/>
    <mergeCell ref="N176:N177"/>
    <mergeCell ref="J163:L163"/>
    <mergeCell ref="M163:M164"/>
    <mergeCell ref="N163:N164"/>
    <mergeCell ref="A166:A167"/>
    <mergeCell ref="B166:B167"/>
    <mergeCell ref="C166:C167"/>
    <mergeCell ref="E166:E167"/>
    <mergeCell ref="F166:F167"/>
    <mergeCell ref="G166:I166"/>
    <mergeCell ref="J166:L166"/>
    <mergeCell ref="A163:A164"/>
    <mergeCell ref="B163:B164"/>
    <mergeCell ref="C163:C164"/>
    <mergeCell ref="E163:E164"/>
    <mergeCell ref="F163:F164"/>
    <mergeCell ref="G163:I163"/>
    <mergeCell ref="M166:M167"/>
    <mergeCell ref="N166:N167"/>
    <mergeCell ref="A159:A160"/>
    <mergeCell ref="B159:B160"/>
    <mergeCell ref="C159:C160"/>
    <mergeCell ref="E159:E160"/>
    <mergeCell ref="F159:F160"/>
    <mergeCell ref="G159:I159"/>
    <mergeCell ref="J159:L159"/>
    <mergeCell ref="M159:M160"/>
    <mergeCell ref="N159:N160"/>
    <mergeCell ref="A153:A154"/>
    <mergeCell ref="B153:B154"/>
    <mergeCell ref="C153:C154"/>
    <mergeCell ref="E153:E154"/>
    <mergeCell ref="F153:F154"/>
    <mergeCell ref="G153:I153"/>
    <mergeCell ref="J153:L153"/>
    <mergeCell ref="M153:M154"/>
    <mergeCell ref="N153:N154"/>
    <mergeCell ref="J143:L143"/>
    <mergeCell ref="M143:M144"/>
    <mergeCell ref="N143:N144"/>
    <mergeCell ref="A149:A150"/>
    <mergeCell ref="B149:B150"/>
    <mergeCell ref="C149:C150"/>
    <mergeCell ref="E149:E150"/>
    <mergeCell ref="F149:F150"/>
    <mergeCell ref="G149:I149"/>
    <mergeCell ref="J149:L149"/>
    <mergeCell ref="A143:A144"/>
    <mergeCell ref="B143:B144"/>
    <mergeCell ref="C143:C144"/>
    <mergeCell ref="E143:E144"/>
    <mergeCell ref="F143:F144"/>
    <mergeCell ref="G143:I143"/>
    <mergeCell ref="M149:M150"/>
    <mergeCell ref="N149:N150"/>
    <mergeCell ref="A138:A139"/>
    <mergeCell ref="B138:B139"/>
    <mergeCell ref="C138:C139"/>
    <mergeCell ref="E138:E139"/>
    <mergeCell ref="F138:F139"/>
    <mergeCell ref="G138:I138"/>
    <mergeCell ref="J138:L138"/>
    <mergeCell ref="M138:M139"/>
    <mergeCell ref="N138:N139"/>
    <mergeCell ref="A130:A131"/>
    <mergeCell ref="B130:B131"/>
    <mergeCell ref="C130:C131"/>
    <mergeCell ref="E130:E131"/>
    <mergeCell ref="F130:F131"/>
    <mergeCell ref="G130:I130"/>
    <mergeCell ref="J130:L130"/>
    <mergeCell ref="M130:M131"/>
    <mergeCell ref="N130:N131"/>
    <mergeCell ref="J114:L114"/>
    <mergeCell ref="M114:M115"/>
    <mergeCell ref="N114:N115"/>
    <mergeCell ref="A123:A124"/>
    <mergeCell ref="B123:B124"/>
    <mergeCell ref="C123:C124"/>
    <mergeCell ref="E123:E124"/>
    <mergeCell ref="F123:F124"/>
    <mergeCell ref="G123:I123"/>
    <mergeCell ref="J123:L123"/>
    <mergeCell ref="A114:A115"/>
    <mergeCell ref="B114:B115"/>
    <mergeCell ref="C114:C115"/>
    <mergeCell ref="E114:E115"/>
    <mergeCell ref="F114:F115"/>
    <mergeCell ref="G114:I114"/>
    <mergeCell ref="M123:M124"/>
    <mergeCell ref="N123:N124"/>
    <mergeCell ref="A101:A102"/>
    <mergeCell ref="B101:B102"/>
    <mergeCell ref="C101:C102"/>
    <mergeCell ref="E101:E102"/>
    <mergeCell ref="F101:F102"/>
    <mergeCell ref="G101:I101"/>
    <mergeCell ref="J101:L101"/>
    <mergeCell ref="M101:M102"/>
    <mergeCell ref="N101:N102"/>
    <mergeCell ref="A85:A86"/>
    <mergeCell ref="B85:B86"/>
    <mergeCell ref="C85:C86"/>
    <mergeCell ref="E85:E86"/>
    <mergeCell ref="F85:F86"/>
    <mergeCell ref="G85:I85"/>
    <mergeCell ref="J85:L85"/>
    <mergeCell ref="M85:M86"/>
    <mergeCell ref="N85:N86"/>
    <mergeCell ref="J60:L60"/>
    <mergeCell ref="M60:M61"/>
    <mergeCell ref="N60:N61"/>
    <mergeCell ref="A72:A73"/>
    <mergeCell ref="B72:B73"/>
    <mergeCell ref="C72:C73"/>
    <mergeCell ref="E72:E73"/>
    <mergeCell ref="F72:F73"/>
    <mergeCell ref="G72:I72"/>
    <mergeCell ref="J72:L72"/>
    <mergeCell ref="A60:A61"/>
    <mergeCell ref="B60:B61"/>
    <mergeCell ref="C60:C61"/>
    <mergeCell ref="E60:E61"/>
    <mergeCell ref="F60:F61"/>
    <mergeCell ref="G60:I60"/>
    <mergeCell ref="M72:M73"/>
    <mergeCell ref="N72:N73"/>
    <mergeCell ref="A44:A45"/>
    <mergeCell ref="B44:B45"/>
    <mergeCell ref="C44:C45"/>
    <mergeCell ref="E44:E45"/>
    <mergeCell ref="F44:F45"/>
    <mergeCell ref="G44:I44"/>
    <mergeCell ref="J44:L44"/>
    <mergeCell ref="M44:M45"/>
    <mergeCell ref="N44:N45"/>
    <mergeCell ref="A34:A35"/>
    <mergeCell ref="B34:B35"/>
    <mergeCell ref="C34:C35"/>
    <mergeCell ref="E34:E35"/>
    <mergeCell ref="F34:F35"/>
    <mergeCell ref="G34:I34"/>
    <mergeCell ref="J34:L34"/>
    <mergeCell ref="M34:M35"/>
    <mergeCell ref="N34:N35"/>
    <mergeCell ref="A26:A27"/>
    <mergeCell ref="B26:B27"/>
    <mergeCell ref="C26:C27"/>
    <mergeCell ref="E26:E27"/>
    <mergeCell ref="F26:F27"/>
    <mergeCell ref="G26:I26"/>
    <mergeCell ref="J26:L26"/>
    <mergeCell ref="M26:M27"/>
    <mergeCell ref="N26:N27"/>
    <mergeCell ref="A3:B3"/>
    <mergeCell ref="M6:M7"/>
    <mergeCell ref="N6:N7"/>
    <mergeCell ref="G6:I6"/>
    <mergeCell ref="J6:L6"/>
    <mergeCell ref="A16:A17"/>
    <mergeCell ref="B16:B17"/>
    <mergeCell ref="C16:C17"/>
    <mergeCell ref="E16:E17"/>
    <mergeCell ref="F16:F17"/>
    <mergeCell ref="G16:I16"/>
    <mergeCell ref="F6:F7"/>
    <mergeCell ref="E6:E7"/>
    <mergeCell ref="B6:B7"/>
    <mergeCell ref="C6:C7"/>
    <mergeCell ref="A6:A7"/>
    <mergeCell ref="J16:L16"/>
    <mergeCell ref="M16:M17"/>
    <mergeCell ref="N16:N17"/>
    <mergeCell ref="D6:D7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workbookViewId="0">
      <selection activeCell="C6" sqref="C6"/>
    </sheetView>
  </sheetViews>
  <sheetFormatPr defaultRowHeight="14.6" x14ac:dyDescent="0.4"/>
  <cols>
    <col min="2" max="3" width="10.69140625" bestFit="1" customWidth="1"/>
  </cols>
  <sheetData>
    <row r="1" spans="2:5" x14ac:dyDescent="0.4">
      <c r="B1" s="110" t="s">
        <v>46</v>
      </c>
      <c r="C1" s="111" t="s">
        <v>47</v>
      </c>
      <c r="E1" s="111" t="s">
        <v>48</v>
      </c>
    </row>
    <row r="2" spans="2:5" x14ac:dyDescent="0.4">
      <c r="B2" s="110"/>
      <c r="C2" s="111"/>
      <c r="E2" s="111"/>
    </row>
    <row r="3" spans="2:5" x14ac:dyDescent="0.4">
      <c r="B3" s="110"/>
      <c r="C3" s="111"/>
      <c r="E3" s="111"/>
    </row>
    <row r="4" spans="2:5" x14ac:dyDescent="0.4">
      <c r="B4" s="110"/>
      <c r="C4" s="111"/>
      <c r="E4" s="111"/>
    </row>
    <row r="5" spans="2:5" ht="15.05" thickBot="1" x14ac:dyDescent="0.45">
      <c r="B5" s="110"/>
      <c r="C5" s="111"/>
      <c r="E5" s="111"/>
    </row>
    <row r="6" spans="2:5" ht="15.8" thickBot="1" x14ac:dyDescent="0.3">
      <c r="B6" s="4">
        <v>42978</v>
      </c>
      <c r="C6" s="5">
        <v>26948</v>
      </c>
      <c r="E6" s="3">
        <f>INT(YEARFRAC((B6),C6,1))</f>
        <v>43</v>
      </c>
    </row>
    <row r="8" spans="2:5" ht="15.05" x14ac:dyDescent="0.25">
      <c r="E8" t="s">
        <v>49</v>
      </c>
    </row>
    <row r="10" spans="2:5" ht="15.05" x14ac:dyDescent="0.25">
      <c r="E10" t="s">
        <v>50</v>
      </c>
    </row>
  </sheetData>
  <sheetProtection algorithmName="SHA-512" hashValue="OqZrNhQyev2ckCd4eXJX9vOSwoqieoq1k/vB5IuxpaG8q1wqgzpTo5dHIoP7p6pGP+wvF/Qtki/KGXAi4TZ6rw==" saltValue="CvPcXAOXLjmr8T1Ta+zqPA==" spinCount="100000" sheet="1" objects="1" scenarios="1"/>
  <mergeCells count="3">
    <mergeCell ref="B1:B5"/>
    <mergeCell ref="C1:C5"/>
    <mergeCell ref="E1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12" sqref="B12"/>
    </sheetView>
  </sheetViews>
  <sheetFormatPr defaultRowHeight="14.6" x14ac:dyDescent="0.4"/>
  <cols>
    <col min="4" max="4" width="9.69140625" bestFit="1" customWidth="1"/>
    <col min="6" max="6" width="9.84375" bestFit="1" customWidth="1"/>
  </cols>
  <sheetData>
    <row r="2" spans="1:6" x14ac:dyDescent="0.25">
      <c r="A2" t="s">
        <v>212</v>
      </c>
    </row>
    <row r="4" spans="1:6" x14ac:dyDescent="0.25">
      <c r="A4">
        <v>1</v>
      </c>
      <c r="B4" t="s">
        <v>213</v>
      </c>
    </row>
    <row r="6" spans="1:6" x14ac:dyDescent="0.25">
      <c r="A6">
        <v>2</v>
      </c>
      <c r="B6" t="s">
        <v>214</v>
      </c>
    </row>
    <row r="7" spans="1:6" x14ac:dyDescent="0.25">
      <c r="B7" t="s">
        <v>215</v>
      </c>
    </row>
    <row r="9" spans="1:6" x14ac:dyDescent="0.25">
      <c r="A9">
        <v>3</v>
      </c>
      <c r="B9" t="s">
        <v>241</v>
      </c>
    </row>
    <row r="10" spans="1:6" x14ac:dyDescent="0.25">
      <c r="B10" t="s">
        <v>242</v>
      </c>
    </row>
    <row r="11" spans="1:6" x14ac:dyDescent="0.25">
      <c r="D11" s="23"/>
      <c r="F11" s="23"/>
    </row>
    <row r="12" spans="1:6" x14ac:dyDescent="0.25">
      <c r="A12">
        <v>4</v>
      </c>
      <c r="B1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Biathlon</vt:lpstr>
      <vt:lpstr>Age Calc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 Tweekamp</dc:creator>
  <cp:lastModifiedBy>User</cp:lastModifiedBy>
  <cp:lastPrinted>2018-03-07T00:51:40Z</cp:lastPrinted>
  <dcterms:created xsi:type="dcterms:W3CDTF">2016-02-18T18:30:46Z</dcterms:created>
  <dcterms:modified xsi:type="dcterms:W3CDTF">2018-03-07T09:28:24Z</dcterms:modified>
</cp:coreProperties>
</file>